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D:\PREGÕES\01 - MANUTENÇÃO PREDIAL\2020\EDITAL E ANEXOS MANUTENÇÃO\PUBLICADO\"/>
    </mc:Choice>
  </mc:AlternateContent>
  <xr:revisionPtr revIDLastSave="0" documentId="13_ncr:1_{2495AFA7-3BAF-4832-87DD-430952050A6A}" xr6:coauthVersionLast="36" xr6:coauthVersionMax="36" xr10:uidLastSave="{00000000-0000-0000-0000-000000000000}"/>
  <bookViews>
    <workbookView xWindow="0" yWindow="0" windowWidth="28800" windowHeight="12330" xr2:uid="{00000000-000D-0000-FFFF-FFFF00000000}"/>
  </bookViews>
  <sheets>
    <sheet name="Proposta RESUMO" sheetId="54" r:id="rId1"/>
    <sheet name="ENGENHEIROS" sheetId="71" r:id="rId2"/>
    <sheet name="TÉCNICO EM ELETROTÉCNICA " sheetId="82" r:id="rId3"/>
    <sheet name="OFICIAL CBA" sheetId="88" r:id="rId4"/>
    <sheet name="OFICIAL SIC" sheetId="83" r:id="rId5"/>
    <sheet name="OFICIAL BRG" sheetId="84" r:id="rId6"/>
    <sheet name="OFICIAL ROO" sheetId="85" r:id="rId7"/>
    <sheet name="OFICIAL CAE" sheetId="86" r:id="rId8"/>
    <sheet name="AUX MANUTENÇÃO PREDIAL" sheetId="87" r:id="rId9"/>
    <sheet name="ELETRICISTA" sheetId="89" r:id="rId10"/>
    <sheet name="MECÂNICO DE REFRIGERAÇÃO" sheetId="91" r:id="rId11"/>
    <sheet name="SERVIÇOS ESPECIALIZADOS" sheetId="92" r:id="rId12"/>
    <sheet name="SERVIÇOS EVENTUAIS" sheetId="76" r:id="rId13"/>
    <sheet name="MATERIAIS" sheetId="80" r:id="rId14"/>
    <sheet name="UNIFORMES" sheetId="61" r:id="rId15"/>
    <sheet name="HORA-EXTRA" sheetId="75" r:id="rId16"/>
    <sheet name="BDI" sheetId="78" r:id="rId17"/>
    <sheet name="BDI DIFERENCIADO" sheetId="79" r:id="rId18"/>
  </sheets>
  <externalReferences>
    <externalReference r:id="rId19"/>
  </externalReferences>
  <definedNames>
    <definedName name="_xlnm.Print_Area" localSheetId="1">ENGENHEIROS!$A$2:$D$129</definedName>
    <definedName name="_xlnm.Print_Area" localSheetId="12">'SERVIÇOS EVENTUAIS'!$A$1:$K$22,'SERVIÇOS EVENTUAIS'!$D$26</definedName>
    <definedName name="Excel_BuiltIn_Print_Area_3" localSheetId="11">#REF!</definedName>
    <definedName name="Excel_BuiltIn_Print_Area_3">#REF!</definedName>
    <definedName name="INSUMO" localSheetId="11">#REF!</definedName>
    <definedName name="INSUMO">#REF!</definedName>
    <definedName name="s" localSheetId="11">#REF!</definedName>
    <definedName name="s">#REF!</definedName>
    <definedName name="TESTE" localSheetId="11">#REF!</definedName>
    <definedName name="TESTE">#REF!</definedName>
  </definedNames>
  <calcPr calcId="191029"/>
</workbook>
</file>

<file path=xl/calcChain.xml><?xml version="1.0" encoding="utf-8"?>
<calcChain xmlns="http://schemas.openxmlformats.org/spreadsheetml/2006/main">
  <c r="G21" i="54" l="1"/>
  <c r="F21" i="54"/>
  <c r="F20" i="54"/>
  <c r="F19" i="54"/>
  <c r="E21" i="54"/>
  <c r="H14" i="75"/>
  <c r="F16" i="54"/>
  <c r="F9" i="54"/>
  <c r="G9" i="54" s="1"/>
  <c r="F8" i="54"/>
  <c r="G8" i="54"/>
  <c r="C19" i="54"/>
  <c r="D60" i="91"/>
  <c r="D59" i="91"/>
  <c r="D60" i="89"/>
  <c r="D59" i="89"/>
  <c r="D60" i="87"/>
  <c r="D59" i="87"/>
  <c r="D60" i="86"/>
  <c r="D60" i="85"/>
  <c r="D60" i="84"/>
  <c r="D60" i="83"/>
  <c r="D59" i="85"/>
  <c r="D59" i="88"/>
  <c r="D22" i="83" l="1"/>
  <c r="D27" i="83"/>
  <c r="D34" i="83" s="1"/>
  <c r="C53" i="83"/>
  <c r="C55" i="83" s="1"/>
  <c r="D63" i="83"/>
  <c r="D22" i="84"/>
  <c r="D27" i="84"/>
  <c r="D34" i="84" s="1"/>
  <c r="C53" i="84"/>
  <c r="C55" i="84" s="1"/>
  <c r="D22" i="85"/>
  <c r="D27" i="85"/>
  <c r="D34" i="85" s="1"/>
  <c r="C53" i="85"/>
  <c r="C55" i="85" s="1"/>
  <c r="D22" i="86"/>
  <c r="D27" i="86"/>
  <c r="D34" i="86" s="1"/>
  <c r="C53" i="86"/>
  <c r="C55" i="86" s="1"/>
  <c r="D63" i="86"/>
  <c r="D60" i="88"/>
  <c r="D60" i="82"/>
  <c r="D28" i="89"/>
  <c r="D27" i="91"/>
  <c r="D40" i="83" l="1"/>
  <c r="D41" i="83" s="1"/>
  <c r="D51" i="83"/>
  <c r="D39" i="83"/>
  <c r="D40" i="84"/>
  <c r="D41" i="84" s="1"/>
  <c r="D51" i="84"/>
  <c r="D39" i="84"/>
  <c r="D42" i="84" s="1"/>
  <c r="D52" i="84" s="1"/>
  <c r="D63" i="84"/>
  <c r="D63" i="85"/>
  <c r="D40" i="85"/>
  <c r="D41" i="85" s="1"/>
  <c r="D51" i="85"/>
  <c r="D39" i="85"/>
  <c r="D42" i="85" s="1"/>
  <c r="D52" i="85" s="1"/>
  <c r="D39" i="86"/>
  <c r="D40" i="86"/>
  <c r="D41" i="86" s="1"/>
  <c r="D51" i="86"/>
  <c r="G6" i="92"/>
  <c r="G9" i="92"/>
  <c r="G8" i="92"/>
  <c r="G7" i="92"/>
  <c r="D54" i="85" l="1"/>
  <c r="D42" i="83"/>
  <c r="D48" i="83" s="1"/>
  <c r="D53" i="85"/>
  <c r="D53" i="83"/>
  <c r="D49" i="84"/>
  <c r="D46" i="84"/>
  <c r="D47" i="84"/>
  <c r="D50" i="84"/>
  <c r="D48" i="84"/>
  <c r="D53" i="84"/>
  <c r="D54" i="84"/>
  <c r="D49" i="85"/>
  <c r="D46" i="85"/>
  <c r="D47" i="85"/>
  <c r="D48" i="85"/>
  <c r="D50" i="85"/>
  <c r="D42" i="86"/>
  <c r="C20" i="54"/>
  <c r="C18" i="54"/>
  <c r="C17" i="54"/>
  <c r="H7" i="92"/>
  <c r="H8" i="92"/>
  <c r="E20" i="54"/>
  <c r="G20" i="54" s="1"/>
  <c r="D55" i="85" l="1"/>
  <c r="D52" i="83"/>
  <c r="D54" i="83"/>
  <c r="D55" i="83" s="1"/>
  <c r="D46" i="83"/>
  <c r="D47" i="83"/>
  <c r="D49" i="83"/>
  <c r="D50" i="83"/>
  <c r="D55" i="84"/>
  <c r="D54" i="86"/>
  <c r="D49" i="86"/>
  <c r="D53" i="86"/>
  <c r="D47" i="86"/>
  <c r="D50" i="86"/>
  <c r="D52" i="86"/>
  <c r="D46" i="86"/>
  <c r="D48" i="86"/>
  <c r="E18" i="54"/>
  <c r="F18" i="54" s="1"/>
  <c r="G18" i="54" s="1"/>
  <c r="H9" i="92"/>
  <c r="E19" i="54"/>
  <c r="G19" i="54" s="1"/>
  <c r="H11" i="92"/>
  <c r="E17" i="54"/>
  <c r="D55" i="86" l="1"/>
  <c r="G17" i="54"/>
  <c r="F17" i="54"/>
  <c r="H6" i="92"/>
  <c r="H10" i="92" s="1"/>
  <c r="H12" i="92" l="1"/>
  <c r="D110" i="91"/>
  <c r="D109" i="91"/>
  <c r="C53" i="91"/>
  <c r="C55" i="91" s="1"/>
  <c r="D34" i="91"/>
  <c r="D22" i="91"/>
  <c r="D110" i="89"/>
  <c r="D109" i="89"/>
  <c r="C53" i="89"/>
  <c r="C55" i="89" s="1"/>
  <c r="D27" i="89"/>
  <c r="D34" i="89" s="1"/>
  <c r="D22" i="89"/>
  <c r="D110" i="88"/>
  <c r="D109" i="88"/>
  <c r="C53" i="88"/>
  <c r="C55" i="88" s="1"/>
  <c r="D27" i="88"/>
  <c r="D34" i="88" s="1"/>
  <c r="D22" i="88"/>
  <c r="D110" i="87"/>
  <c r="D109" i="87"/>
  <c r="C53" i="87"/>
  <c r="C55" i="87" s="1"/>
  <c r="D27" i="87"/>
  <c r="D34" i="87" s="1"/>
  <c r="D22" i="87"/>
  <c r="D110" i="86"/>
  <c r="D109" i="86"/>
  <c r="D110" i="85"/>
  <c r="D109" i="85"/>
  <c r="D110" i="84"/>
  <c r="D109" i="84"/>
  <c r="D110" i="83"/>
  <c r="D109" i="83"/>
  <c r="D110" i="82"/>
  <c r="D109" i="82"/>
  <c r="D27" i="82"/>
  <c r="D33" i="82" s="1"/>
  <c r="D34" i="82" s="1"/>
  <c r="C53" i="82"/>
  <c r="C55" i="82" s="1"/>
  <c r="D22" i="82"/>
  <c r="D69" i="84" l="1"/>
  <c r="D120" i="84"/>
  <c r="D63" i="88"/>
  <c r="D69" i="88" s="1"/>
  <c r="D40" i="88"/>
  <c r="D41" i="88" s="1"/>
  <c r="D51" i="88"/>
  <c r="D63" i="82"/>
  <c r="D69" i="82" s="1"/>
  <c r="D39" i="91"/>
  <c r="D63" i="91"/>
  <c r="D69" i="91" s="1"/>
  <c r="D40" i="91"/>
  <c r="D41" i="91" s="1"/>
  <c r="D51" i="91"/>
  <c r="D120" i="91"/>
  <c r="D120" i="89"/>
  <c r="D51" i="89"/>
  <c r="D40" i="89"/>
  <c r="D41" i="89" s="1"/>
  <c r="D63" i="89"/>
  <c r="D69" i="89" s="1"/>
  <c r="D39" i="89"/>
  <c r="D39" i="88"/>
  <c r="D120" i="88"/>
  <c r="D63" i="87"/>
  <c r="D69" i="87" s="1"/>
  <c r="D120" i="87"/>
  <c r="D39" i="87"/>
  <c r="D51" i="87"/>
  <c r="D40" i="87"/>
  <c r="D41" i="87" s="1"/>
  <c r="D120" i="86"/>
  <c r="D69" i="86"/>
  <c r="D67" i="86"/>
  <c r="D120" i="85"/>
  <c r="D69" i="85"/>
  <c r="D39" i="82"/>
  <c r="D51" i="82"/>
  <c r="D40" i="82"/>
  <c r="D41" i="82" s="1"/>
  <c r="D120" i="82"/>
  <c r="D42" i="91" l="1"/>
  <c r="D67" i="91" s="1"/>
  <c r="D67" i="85"/>
  <c r="D76" i="84"/>
  <c r="D80" i="84" s="1"/>
  <c r="D42" i="88"/>
  <c r="D49" i="88" s="1"/>
  <c r="D47" i="91"/>
  <c r="D49" i="91"/>
  <c r="D52" i="91"/>
  <c r="D54" i="91"/>
  <c r="D76" i="91" s="1"/>
  <c r="D80" i="91" s="1"/>
  <c r="D46" i="91"/>
  <c r="D48" i="91"/>
  <c r="D53" i="91"/>
  <c r="D50" i="91"/>
  <c r="D42" i="89"/>
  <c r="D67" i="89" s="1"/>
  <c r="D54" i="88"/>
  <c r="D76" i="88" s="1"/>
  <c r="D80" i="88" s="1"/>
  <c r="D47" i="88"/>
  <c r="D46" i="88"/>
  <c r="D42" i="87"/>
  <c r="D76" i="86"/>
  <c r="D80" i="86" s="1"/>
  <c r="D76" i="85"/>
  <c r="D80" i="85" s="1"/>
  <c r="D68" i="84"/>
  <c r="D67" i="84"/>
  <c r="D120" i="83"/>
  <c r="D69" i="83"/>
  <c r="D42" i="82"/>
  <c r="D55" i="91" l="1"/>
  <c r="D68" i="91" s="1"/>
  <c r="D70" i="91" s="1"/>
  <c r="D121" i="91" s="1"/>
  <c r="D52" i="88"/>
  <c r="D70" i="84"/>
  <c r="D68" i="86"/>
  <c r="D70" i="86" s="1"/>
  <c r="D121" i="86" s="1"/>
  <c r="D68" i="85"/>
  <c r="D70" i="85" s="1"/>
  <c r="D78" i="85" s="1"/>
  <c r="D67" i="88"/>
  <c r="D53" i="88"/>
  <c r="D55" i="88" s="1"/>
  <c r="D68" i="88" s="1"/>
  <c r="D50" i="88"/>
  <c r="D48" i="88"/>
  <c r="D49" i="89"/>
  <c r="D46" i="89"/>
  <c r="D53" i="89"/>
  <c r="D52" i="89"/>
  <c r="D47" i="89"/>
  <c r="D48" i="89"/>
  <c r="D54" i="89"/>
  <c r="D76" i="89" s="1"/>
  <c r="D80" i="89" s="1"/>
  <c r="D50" i="89"/>
  <c r="D67" i="87"/>
  <c r="D54" i="87"/>
  <c r="D76" i="87" s="1"/>
  <c r="D80" i="87" s="1"/>
  <c r="D47" i="87"/>
  <c r="D50" i="87"/>
  <c r="D53" i="87"/>
  <c r="D46" i="87"/>
  <c r="D49" i="87"/>
  <c r="D52" i="87"/>
  <c r="D48" i="87"/>
  <c r="D121" i="84"/>
  <c r="D74" i="84"/>
  <c r="D78" i="84"/>
  <c r="D67" i="82"/>
  <c r="D52" i="82"/>
  <c r="D54" i="82"/>
  <c r="D76" i="82" s="1"/>
  <c r="D80" i="82" s="1"/>
  <c r="D47" i="82"/>
  <c r="D48" i="82"/>
  <c r="D46" i="82"/>
  <c r="D50" i="82"/>
  <c r="D49" i="82"/>
  <c r="D53" i="82"/>
  <c r="A498" i="80"/>
  <c r="A497" i="80"/>
  <c r="A496" i="80"/>
  <c r="H490" i="80"/>
  <c r="H489" i="80"/>
  <c r="H488" i="80"/>
  <c r="H487" i="80"/>
  <c r="H486" i="80"/>
  <c r="H485" i="80"/>
  <c r="H484" i="80"/>
  <c r="H483" i="80"/>
  <c r="H482" i="80"/>
  <c r="H481" i="80"/>
  <c r="H480" i="80"/>
  <c r="H479" i="80"/>
  <c r="H478" i="80"/>
  <c r="H477" i="80"/>
  <c r="H476" i="80"/>
  <c r="H475" i="80"/>
  <c r="H474" i="80"/>
  <c r="H473" i="80"/>
  <c r="H472" i="80"/>
  <c r="H471" i="80"/>
  <c r="H470" i="80"/>
  <c r="H469" i="80"/>
  <c r="H468" i="80"/>
  <c r="H467" i="80"/>
  <c r="H466" i="80"/>
  <c r="H465" i="80"/>
  <c r="H464" i="80"/>
  <c r="H463" i="80"/>
  <c r="H462" i="80"/>
  <c r="H461" i="80"/>
  <c r="H460" i="80"/>
  <c r="H459" i="80"/>
  <c r="H458" i="80"/>
  <c r="H457" i="80"/>
  <c r="H456" i="80"/>
  <c r="H455" i="80"/>
  <c r="H454" i="80"/>
  <c r="H453" i="80"/>
  <c r="H452" i="80"/>
  <c r="H451" i="80"/>
  <c r="H450" i="80"/>
  <c r="H449" i="80"/>
  <c r="H448" i="80"/>
  <c r="H447" i="80"/>
  <c r="H446" i="80"/>
  <c r="H445" i="80"/>
  <c r="H444" i="80"/>
  <c r="H443" i="80"/>
  <c r="H442" i="80"/>
  <c r="H441" i="80"/>
  <c r="H440" i="80"/>
  <c r="H439" i="80"/>
  <c r="H438" i="80"/>
  <c r="H437" i="80"/>
  <c r="H436" i="80"/>
  <c r="H435" i="80"/>
  <c r="H434" i="80"/>
  <c r="H433" i="80"/>
  <c r="H432" i="80"/>
  <c r="H431" i="80"/>
  <c r="H430" i="80"/>
  <c r="H429" i="80"/>
  <c r="H428" i="80"/>
  <c r="H427" i="80"/>
  <c r="H426" i="80"/>
  <c r="H425" i="80"/>
  <c r="H424" i="80"/>
  <c r="H423" i="80"/>
  <c r="H422" i="80"/>
  <c r="H421" i="80"/>
  <c r="H420" i="80"/>
  <c r="H419" i="80"/>
  <c r="H418" i="80"/>
  <c r="H417" i="80"/>
  <c r="H416" i="80"/>
  <c r="H415" i="80"/>
  <c r="H414" i="80"/>
  <c r="H413" i="80"/>
  <c r="H412" i="80"/>
  <c r="H411" i="80"/>
  <c r="H410" i="80"/>
  <c r="H409" i="80"/>
  <c r="H408" i="80"/>
  <c r="H407" i="80"/>
  <c r="H406" i="80"/>
  <c r="H405" i="80"/>
  <c r="H404" i="80"/>
  <c r="H403" i="80"/>
  <c r="H402" i="80"/>
  <c r="G402" i="80"/>
  <c r="H396" i="80"/>
  <c r="H395" i="80"/>
  <c r="H394" i="80"/>
  <c r="H393" i="80"/>
  <c r="H392" i="80"/>
  <c r="H391" i="80"/>
  <c r="H390" i="80"/>
  <c r="H389" i="80"/>
  <c r="H388" i="80"/>
  <c r="H387" i="80"/>
  <c r="H386" i="80"/>
  <c r="H385" i="80"/>
  <c r="H384" i="80"/>
  <c r="H383" i="80"/>
  <c r="H382" i="80"/>
  <c r="H381" i="80"/>
  <c r="H380" i="80"/>
  <c r="H379" i="80"/>
  <c r="H378" i="80"/>
  <c r="H377" i="80"/>
  <c r="H376" i="80"/>
  <c r="H375" i="80"/>
  <c r="H374" i="80"/>
  <c r="H373" i="80"/>
  <c r="H372" i="80"/>
  <c r="H371" i="80"/>
  <c r="H370" i="80"/>
  <c r="H369" i="80"/>
  <c r="H368" i="80"/>
  <c r="H367" i="80"/>
  <c r="H366" i="80"/>
  <c r="H365" i="80"/>
  <c r="H364" i="80"/>
  <c r="H363" i="80"/>
  <c r="H362" i="80"/>
  <c r="H361" i="80"/>
  <c r="H360" i="80"/>
  <c r="H359" i="80"/>
  <c r="H358" i="80"/>
  <c r="H357" i="80"/>
  <c r="H356" i="80"/>
  <c r="H355" i="80"/>
  <c r="H354" i="80"/>
  <c r="H353" i="80"/>
  <c r="H352" i="80"/>
  <c r="H351" i="80"/>
  <c r="H350" i="80"/>
  <c r="H349" i="80"/>
  <c r="H348" i="80"/>
  <c r="H347" i="80"/>
  <c r="H346" i="80"/>
  <c r="H345" i="80"/>
  <c r="H344" i="80"/>
  <c r="H343" i="80"/>
  <c r="H342" i="80"/>
  <c r="H341" i="80"/>
  <c r="H340" i="80"/>
  <c r="H339" i="80"/>
  <c r="H338" i="80"/>
  <c r="H337" i="80"/>
  <c r="H336" i="80"/>
  <c r="H335" i="80"/>
  <c r="H334" i="80"/>
  <c r="H333" i="80"/>
  <c r="H332" i="80"/>
  <c r="H331" i="80"/>
  <c r="H330" i="80"/>
  <c r="H329" i="80"/>
  <c r="H328" i="80"/>
  <c r="H327" i="80"/>
  <c r="H326" i="80"/>
  <c r="H325" i="80"/>
  <c r="H324" i="80"/>
  <c r="H323" i="80"/>
  <c r="H322" i="80"/>
  <c r="H321" i="80"/>
  <c r="H320" i="80"/>
  <c r="H319" i="80"/>
  <c r="H318" i="80"/>
  <c r="H317" i="80"/>
  <c r="H316" i="80"/>
  <c r="H315" i="80"/>
  <c r="H314" i="80"/>
  <c r="H313" i="80"/>
  <c r="H312" i="80"/>
  <c r="H311" i="80"/>
  <c r="H310" i="80"/>
  <c r="H309" i="80"/>
  <c r="H308" i="80"/>
  <c r="H307" i="80"/>
  <c r="H306" i="80"/>
  <c r="H305" i="80"/>
  <c r="H304" i="80"/>
  <c r="H303" i="80"/>
  <c r="H302" i="80"/>
  <c r="H301" i="80"/>
  <c r="H300" i="80"/>
  <c r="H299" i="80"/>
  <c r="H298" i="80"/>
  <c r="H297" i="80"/>
  <c r="H296" i="80"/>
  <c r="H295" i="80"/>
  <c r="H294" i="80"/>
  <c r="H293" i="80"/>
  <c r="H292" i="80"/>
  <c r="H291" i="80"/>
  <c r="H290" i="80"/>
  <c r="H289" i="80"/>
  <c r="H288" i="80"/>
  <c r="H287" i="80"/>
  <c r="H286" i="80"/>
  <c r="H285" i="80"/>
  <c r="H284" i="80"/>
  <c r="H283" i="80"/>
  <c r="H282" i="80"/>
  <c r="H281" i="80"/>
  <c r="H280" i="80"/>
  <c r="H279" i="80"/>
  <c r="H278" i="80"/>
  <c r="H277" i="80"/>
  <c r="H276" i="80"/>
  <c r="H275" i="80"/>
  <c r="H274" i="80"/>
  <c r="H273" i="80"/>
  <c r="H272" i="80"/>
  <c r="H271" i="80"/>
  <c r="H270" i="80"/>
  <c r="H269" i="80"/>
  <c r="H268" i="80"/>
  <c r="H267" i="80"/>
  <c r="H266" i="80"/>
  <c r="H265" i="80"/>
  <c r="H264" i="80"/>
  <c r="H263" i="80"/>
  <c r="H262" i="80"/>
  <c r="H261" i="80"/>
  <c r="H260" i="80"/>
  <c r="H259" i="80"/>
  <c r="H258" i="80"/>
  <c r="H257" i="80"/>
  <c r="H256" i="80"/>
  <c r="H255" i="80"/>
  <c r="H254" i="80"/>
  <c r="H253" i="80"/>
  <c r="H252" i="80"/>
  <c r="H251" i="80"/>
  <c r="H250" i="80"/>
  <c r="H249" i="80"/>
  <c r="H248" i="80"/>
  <c r="H247" i="80"/>
  <c r="H246" i="80"/>
  <c r="H245" i="80"/>
  <c r="H244" i="80"/>
  <c r="H243" i="80"/>
  <c r="H242" i="80"/>
  <c r="H241" i="80"/>
  <c r="H240" i="80"/>
  <c r="H239" i="80"/>
  <c r="H238" i="80"/>
  <c r="H237" i="80"/>
  <c r="H236" i="80"/>
  <c r="H235" i="80"/>
  <c r="H234" i="80"/>
  <c r="H233" i="80"/>
  <c r="H232" i="80"/>
  <c r="G232" i="80"/>
  <c r="C232" i="80"/>
  <c r="H226" i="80"/>
  <c r="H225" i="80"/>
  <c r="H224" i="80"/>
  <c r="H223" i="80"/>
  <c r="H222" i="80"/>
  <c r="H221" i="80"/>
  <c r="H220" i="80"/>
  <c r="H219" i="80"/>
  <c r="H218" i="80"/>
  <c r="H217" i="80"/>
  <c r="H216" i="80"/>
  <c r="H215" i="80"/>
  <c r="H214" i="80"/>
  <c r="H213" i="80"/>
  <c r="H212" i="80"/>
  <c r="H211" i="80"/>
  <c r="H210" i="80"/>
  <c r="H209" i="80"/>
  <c r="H208" i="80"/>
  <c r="H207" i="80"/>
  <c r="H206" i="80"/>
  <c r="H205" i="80"/>
  <c r="H204" i="80"/>
  <c r="H203" i="80"/>
  <c r="H202" i="80"/>
  <c r="H201" i="80"/>
  <c r="H200" i="80"/>
  <c r="H199" i="80"/>
  <c r="H198" i="80"/>
  <c r="H197" i="80"/>
  <c r="H196" i="80"/>
  <c r="H195" i="80"/>
  <c r="H194" i="80"/>
  <c r="H193" i="80"/>
  <c r="H192" i="80"/>
  <c r="H191" i="80"/>
  <c r="H190" i="80"/>
  <c r="H189" i="80"/>
  <c r="H188" i="80"/>
  <c r="H187" i="80"/>
  <c r="H186" i="80"/>
  <c r="H185" i="80"/>
  <c r="H184" i="80"/>
  <c r="H183" i="80"/>
  <c r="H182" i="80"/>
  <c r="H181" i="80"/>
  <c r="H180" i="80"/>
  <c r="H179" i="80"/>
  <c r="H178" i="80"/>
  <c r="H177" i="80"/>
  <c r="H176" i="80"/>
  <c r="H175" i="80"/>
  <c r="H174" i="80"/>
  <c r="H173" i="80"/>
  <c r="H172" i="80"/>
  <c r="H171" i="80"/>
  <c r="H170" i="80"/>
  <c r="H169" i="80"/>
  <c r="H168" i="80"/>
  <c r="H167" i="80"/>
  <c r="H166" i="80"/>
  <c r="H165" i="80"/>
  <c r="H164" i="80"/>
  <c r="H163" i="80"/>
  <c r="H162" i="80"/>
  <c r="H161" i="80"/>
  <c r="H160" i="80"/>
  <c r="H159" i="80"/>
  <c r="H158" i="80"/>
  <c r="H157" i="80"/>
  <c r="H156" i="80"/>
  <c r="H155" i="80"/>
  <c r="H154" i="80"/>
  <c r="H153" i="80"/>
  <c r="H152" i="80"/>
  <c r="H151" i="80"/>
  <c r="H150" i="80"/>
  <c r="H149" i="80"/>
  <c r="H148" i="80"/>
  <c r="H147" i="80"/>
  <c r="H146" i="80"/>
  <c r="H145" i="80"/>
  <c r="H144" i="80"/>
  <c r="H143" i="80"/>
  <c r="H142" i="80"/>
  <c r="H141" i="80"/>
  <c r="H140" i="80"/>
  <c r="H139" i="80"/>
  <c r="H138" i="80"/>
  <c r="H137" i="80"/>
  <c r="H136" i="80"/>
  <c r="H135" i="80"/>
  <c r="H134" i="80"/>
  <c r="G134" i="80"/>
  <c r="C134" i="80"/>
  <c r="H128" i="80"/>
  <c r="H127" i="80"/>
  <c r="H126" i="80"/>
  <c r="H125" i="80"/>
  <c r="H124" i="80"/>
  <c r="H123" i="80"/>
  <c r="H122" i="80"/>
  <c r="H121" i="80"/>
  <c r="H120" i="80"/>
  <c r="H119" i="80"/>
  <c r="H118" i="80"/>
  <c r="H117" i="80"/>
  <c r="H116" i="80"/>
  <c r="H115" i="80"/>
  <c r="H114" i="80"/>
  <c r="H113" i="80"/>
  <c r="H112" i="80"/>
  <c r="H111" i="80"/>
  <c r="H110" i="80"/>
  <c r="H109" i="80"/>
  <c r="H108" i="80"/>
  <c r="H107" i="80"/>
  <c r="H106" i="80"/>
  <c r="H105" i="80"/>
  <c r="H104" i="80"/>
  <c r="H103" i="80"/>
  <c r="H102" i="80"/>
  <c r="H101" i="80"/>
  <c r="H100" i="80"/>
  <c r="H99" i="80"/>
  <c r="H98" i="80"/>
  <c r="H97" i="80"/>
  <c r="H96" i="80"/>
  <c r="H95" i="80"/>
  <c r="H94" i="80"/>
  <c r="H93" i="80"/>
  <c r="H92" i="80"/>
  <c r="H91" i="80"/>
  <c r="H90" i="80"/>
  <c r="H89" i="80"/>
  <c r="H88" i="80"/>
  <c r="H87" i="80"/>
  <c r="H86" i="80"/>
  <c r="H85" i="80"/>
  <c r="H84" i="80"/>
  <c r="H83" i="80"/>
  <c r="H82" i="80"/>
  <c r="H81" i="80"/>
  <c r="H80" i="80"/>
  <c r="H79" i="80"/>
  <c r="H78" i="80"/>
  <c r="H77" i="80"/>
  <c r="H76" i="80"/>
  <c r="H75" i="80"/>
  <c r="H74" i="80"/>
  <c r="H73" i="80"/>
  <c r="H72" i="80"/>
  <c r="H71" i="80"/>
  <c r="H70" i="80"/>
  <c r="H69" i="80"/>
  <c r="H68" i="80"/>
  <c r="H67" i="80"/>
  <c r="H66" i="80"/>
  <c r="H65" i="80"/>
  <c r="H64" i="80"/>
  <c r="H63" i="80"/>
  <c r="H62" i="80"/>
  <c r="H61" i="80"/>
  <c r="H60" i="80"/>
  <c r="H59" i="80"/>
  <c r="H58" i="80"/>
  <c r="H57" i="80"/>
  <c r="H56" i="80"/>
  <c r="H55" i="80"/>
  <c r="H54" i="80"/>
  <c r="H53" i="80"/>
  <c r="H52" i="80"/>
  <c r="H51" i="80"/>
  <c r="H50" i="80"/>
  <c r="H49" i="80"/>
  <c r="H48" i="80"/>
  <c r="H47" i="80"/>
  <c r="H46" i="80"/>
  <c r="H45" i="80"/>
  <c r="H44" i="80"/>
  <c r="H43" i="80"/>
  <c r="H42" i="80"/>
  <c r="H41" i="80"/>
  <c r="H40" i="80"/>
  <c r="H39" i="80"/>
  <c r="H38" i="80"/>
  <c r="H37" i="80"/>
  <c r="H36" i="80"/>
  <c r="H35" i="80"/>
  <c r="H34" i="80"/>
  <c r="H33" i="80"/>
  <c r="H32" i="80"/>
  <c r="H31" i="80"/>
  <c r="H30" i="80"/>
  <c r="H29" i="80"/>
  <c r="H28" i="80"/>
  <c r="H27" i="80"/>
  <c r="H26" i="80"/>
  <c r="H25" i="80"/>
  <c r="H24" i="80"/>
  <c r="H23" i="80"/>
  <c r="H22" i="80"/>
  <c r="H21" i="80"/>
  <c r="H20" i="80"/>
  <c r="H19" i="80"/>
  <c r="H18" i="80"/>
  <c r="H17" i="80"/>
  <c r="H16" i="80"/>
  <c r="H15" i="80"/>
  <c r="H14" i="80"/>
  <c r="H13" i="80"/>
  <c r="H12" i="80"/>
  <c r="H11" i="80"/>
  <c r="H10" i="80"/>
  <c r="H9" i="80"/>
  <c r="H8" i="80"/>
  <c r="H7" i="80"/>
  <c r="H6" i="80"/>
  <c r="H5" i="80"/>
  <c r="H4" i="80"/>
  <c r="D23" i="79"/>
  <c r="D11" i="79"/>
  <c r="D16" i="79"/>
  <c r="D23" i="78"/>
  <c r="D11" i="78" s="1"/>
  <c r="D16" i="78"/>
  <c r="D9" i="78"/>
  <c r="G16" i="76"/>
  <c r="J16" i="76" s="1"/>
  <c r="I16" i="76"/>
  <c r="G15" i="76"/>
  <c r="J15" i="76"/>
  <c r="G14" i="76"/>
  <c r="I14" i="76"/>
  <c r="G13" i="76"/>
  <c r="I13" i="76" s="1"/>
  <c r="J12" i="76"/>
  <c r="K12" i="76" s="1"/>
  <c r="I12" i="76"/>
  <c r="H12" i="76"/>
  <c r="J11" i="76"/>
  <c r="I11" i="76"/>
  <c r="H11" i="76"/>
  <c r="G10" i="76"/>
  <c r="J10" i="76" s="1"/>
  <c r="G9" i="76"/>
  <c r="J9" i="76" s="1"/>
  <c r="G8" i="76"/>
  <c r="H8" i="76"/>
  <c r="G7" i="76"/>
  <c r="J7" i="76"/>
  <c r="G6" i="76"/>
  <c r="H6" i="76" s="1"/>
  <c r="G5" i="76"/>
  <c r="I5" i="76" s="1"/>
  <c r="H16" i="76"/>
  <c r="J14" i="76"/>
  <c r="I9" i="76"/>
  <c r="I8" i="76"/>
  <c r="H15" i="76"/>
  <c r="J8" i="76"/>
  <c r="I15" i="76"/>
  <c r="H7" i="76"/>
  <c r="K7" i="76" s="1"/>
  <c r="I7" i="76"/>
  <c r="H14" i="76"/>
  <c r="K14" i="76" s="1"/>
  <c r="D111" i="71"/>
  <c r="D110" i="71"/>
  <c r="E68" i="61"/>
  <c r="E67" i="61"/>
  <c r="E66" i="61"/>
  <c r="E65" i="61"/>
  <c r="E64" i="61"/>
  <c r="E69" i="61" s="1"/>
  <c r="E70" i="61" s="1"/>
  <c r="D108" i="82" s="1"/>
  <c r="D112" i="82" s="1"/>
  <c r="D124" i="82" s="1"/>
  <c r="E63" i="61"/>
  <c r="E56" i="61"/>
  <c r="E55" i="61"/>
  <c r="E54" i="61"/>
  <c r="E53" i="61"/>
  <c r="E52" i="61"/>
  <c r="E57" i="61" s="1"/>
  <c r="E58" i="61" s="1"/>
  <c r="D108" i="91" s="1"/>
  <c r="D112" i="91" s="1"/>
  <c r="D124" i="91" s="1"/>
  <c r="E51" i="61"/>
  <c r="D27" i="71"/>
  <c r="D34" i="71" s="1"/>
  <c r="C53" i="71"/>
  <c r="C55" i="71" s="1"/>
  <c r="D22" i="71"/>
  <c r="E44" i="61"/>
  <c r="E43" i="61"/>
  <c r="E45" i="61" s="1"/>
  <c r="E46" i="61" s="1"/>
  <c r="E42" i="61"/>
  <c r="E41" i="61"/>
  <c r="E40" i="61"/>
  <c r="E39" i="61"/>
  <c r="E32" i="61"/>
  <c r="E31" i="61"/>
  <c r="E30" i="61"/>
  <c r="E29" i="61"/>
  <c r="E28" i="61"/>
  <c r="E27" i="61"/>
  <c r="E33" i="61" s="1"/>
  <c r="E34" i="61" s="1"/>
  <c r="E15" i="61"/>
  <c r="E21" i="61" s="1"/>
  <c r="E22" i="61" s="1"/>
  <c r="D108" i="89" s="1"/>
  <c r="D112" i="89" s="1"/>
  <c r="D124" i="89" s="1"/>
  <c r="E20" i="61"/>
  <c r="E19" i="61"/>
  <c r="E18" i="61"/>
  <c r="E17" i="61"/>
  <c r="E16" i="61"/>
  <c r="E4" i="61"/>
  <c r="E5" i="61"/>
  <c r="E6" i="61"/>
  <c r="E7" i="61"/>
  <c r="E8" i="61"/>
  <c r="E3" i="61"/>
  <c r="E9" i="61" s="1"/>
  <c r="E10" i="61" s="1"/>
  <c r="D70" i="71"/>
  <c r="D94" i="71"/>
  <c r="D105" i="71" s="1"/>
  <c r="D124" i="71" s="1"/>
  <c r="D108" i="84" l="1"/>
  <c r="D112" i="84" s="1"/>
  <c r="D124" i="84" s="1"/>
  <c r="D108" i="83"/>
  <c r="D112" i="83" s="1"/>
  <c r="D124" i="83" s="1"/>
  <c r="D108" i="87"/>
  <c r="D112" i="87" s="1"/>
  <c r="D124" i="87" s="1"/>
  <c r="D108" i="86"/>
  <c r="D112" i="86" s="1"/>
  <c r="D124" i="86" s="1"/>
  <c r="D108" i="88"/>
  <c r="D112" i="88" s="1"/>
  <c r="D124" i="88" s="1"/>
  <c r="D108" i="85"/>
  <c r="D112" i="85" s="1"/>
  <c r="D124" i="85" s="1"/>
  <c r="K11" i="76"/>
  <c r="D70" i="88"/>
  <c r="K8" i="76"/>
  <c r="I6" i="76"/>
  <c r="D74" i="91"/>
  <c r="J6" i="76"/>
  <c r="I10" i="76"/>
  <c r="H5" i="76"/>
  <c r="H10" i="76"/>
  <c r="H9" i="76"/>
  <c r="K9" i="76" s="1"/>
  <c r="D78" i="91"/>
  <c r="H13" i="76"/>
  <c r="J13" i="76"/>
  <c r="J5" i="76"/>
  <c r="K5" i="76" s="1"/>
  <c r="G397" i="80"/>
  <c r="H397" i="80" s="1"/>
  <c r="H398" i="80" s="1"/>
  <c r="F498" i="80" s="1"/>
  <c r="G498" i="80" s="1"/>
  <c r="G491" i="80"/>
  <c r="H491" i="80" s="1"/>
  <c r="H492" i="80" s="1"/>
  <c r="F499" i="80" s="1"/>
  <c r="G499" i="80" s="1"/>
  <c r="G227" i="80"/>
  <c r="H227" i="80" s="1"/>
  <c r="H228" i="80" s="1"/>
  <c r="F497" i="80" s="1"/>
  <c r="G497" i="80" s="1"/>
  <c r="G129" i="80"/>
  <c r="H129" i="80" s="1"/>
  <c r="H130" i="80" s="1"/>
  <c r="F496" i="80" s="1"/>
  <c r="G496" i="80" s="1"/>
  <c r="D78" i="86"/>
  <c r="D74" i="86"/>
  <c r="D77" i="86" s="1"/>
  <c r="D121" i="85"/>
  <c r="D74" i="85"/>
  <c r="D75" i="85" s="1"/>
  <c r="D75" i="91"/>
  <c r="D77" i="91"/>
  <c r="D81" i="91"/>
  <c r="D79" i="91"/>
  <c r="D55" i="89"/>
  <c r="D68" i="89" s="1"/>
  <c r="D70" i="89" s="1"/>
  <c r="D121" i="88"/>
  <c r="D78" i="88"/>
  <c r="D74" i="88"/>
  <c r="D55" i="87"/>
  <c r="D68" i="87" s="1"/>
  <c r="D70" i="87" s="1"/>
  <c r="D81" i="86"/>
  <c r="D79" i="86"/>
  <c r="D81" i="85"/>
  <c r="D79" i="85"/>
  <c r="D81" i="84"/>
  <c r="D79" i="84"/>
  <c r="D75" i="84"/>
  <c r="D77" i="84"/>
  <c r="D67" i="83"/>
  <c r="D76" i="83"/>
  <c r="D80" i="83" s="1"/>
  <c r="D55" i="82"/>
  <c r="D68" i="82" s="1"/>
  <c r="D70" i="82" s="1"/>
  <c r="K16" i="76"/>
  <c r="K15" i="76"/>
  <c r="K13" i="76"/>
  <c r="J18" i="76"/>
  <c r="I18" i="76"/>
  <c r="D113" i="71"/>
  <c r="D125" i="71" s="1"/>
  <c r="D40" i="71"/>
  <c r="D41" i="71" s="1"/>
  <c r="D39" i="71"/>
  <c r="D51" i="71"/>
  <c r="D121" i="71"/>
  <c r="K10" i="76" l="1"/>
  <c r="H18" i="76"/>
  <c r="K6" i="76"/>
  <c r="G500" i="80"/>
  <c r="F500" i="80"/>
  <c r="D75" i="86"/>
  <c r="D77" i="85"/>
  <c r="D82" i="85" s="1"/>
  <c r="D122" i="85" s="1"/>
  <c r="D82" i="91"/>
  <c r="D121" i="89"/>
  <c r="D74" i="89"/>
  <c r="D78" i="89"/>
  <c r="D75" i="88"/>
  <c r="D77" i="88"/>
  <c r="D81" i="88"/>
  <c r="D79" i="88"/>
  <c r="D121" i="87"/>
  <c r="D78" i="87"/>
  <c r="D74" i="87"/>
  <c r="D82" i="86"/>
  <c r="D82" i="84"/>
  <c r="D68" i="83"/>
  <c r="D70" i="83" s="1"/>
  <c r="D121" i="82"/>
  <c r="D74" i="82"/>
  <c r="D78" i="82"/>
  <c r="K17" i="76"/>
  <c r="K18" i="76" s="1"/>
  <c r="K20" i="76" s="1"/>
  <c r="K21" i="76" s="1"/>
  <c r="E16" i="54" s="1"/>
  <c r="G16" i="54" s="1"/>
  <c r="D42" i="71"/>
  <c r="D48" i="71" s="1"/>
  <c r="F501" i="80" l="1"/>
  <c r="E502" i="80" s="1"/>
  <c r="E503" i="80" s="1"/>
  <c r="E22" i="54" s="1"/>
  <c r="F22" i="54" s="1"/>
  <c r="G22" i="54" s="1"/>
  <c r="D122" i="91"/>
  <c r="D128" i="91"/>
  <c r="B6" i="75" s="1"/>
  <c r="D6" i="75" s="1"/>
  <c r="D88" i="91"/>
  <c r="D93" i="91" s="1"/>
  <c r="D102" i="91" s="1"/>
  <c r="D104" i="91" s="1"/>
  <c r="D123" i="91" s="1"/>
  <c r="D79" i="89"/>
  <c r="D81" i="89"/>
  <c r="D75" i="89"/>
  <c r="D77" i="89"/>
  <c r="D82" i="88"/>
  <c r="D122" i="88" s="1"/>
  <c r="D75" i="87"/>
  <c r="D77" i="87"/>
  <c r="D79" i="87"/>
  <c r="D81" i="87"/>
  <c r="D122" i="86"/>
  <c r="D128" i="86"/>
  <c r="D88" i="86"/>
  <c r="D93" i="86" s="1"/>
  <c r="D102" i="86" s="1"/>
  <c r="D104" i="86" s="1"/>
  <c r="D123" i="86" s="1"/>
  <c r="D128" i="85"/>
  <c r="D88" i="85"/>
  <c r="D93" i="85" s="1"/>
  <c r="D102" i="85" s="1"/>
  <c r="D104" i="85" s="1"/>
  <c r="D123" i="85" s="1"/>
  <c r="D125" i="85" s="1"/>
  <c r="D122" i="84"/>
  <c r="D128" i="84"/>
  <c r="D88" i="84"/>
  <c r="D93" i="84" s="1"/>
  <c r="D102" i="84" s="1"/>
  <c r="D104" i="84" s="1"/>
  <c r="D123" i="84" s="1"/>
  <c r="D121" i="83"/>
  <c r="D74" i="83"/>
  <c r="D78" i="83"/>
  <c r="D77" i="82"/>
  <c r="D75" i="82"/>
  <c r="D79" i="82"/>
  <c r="D81" i="82"/>
  <c r="D53" i="71"/>
  <c r="D49" i="71"/>
  <c r="D47" i="71"/>
  <c r="D52" i="71"/>
  <c r="D68" i="71"/>
  <c r="D54" i="71"/>
  <c r="D77" i="71" s="1"/>
  <c r="D81" i="71" s="1"/>
  <c r="D46" i="71"/>
  <c r="D50" i="71"/>
  <c r="D88" i="88" l="1"/>
  <c r="D93" i="88" s="1"/>
  <c r="D102" i="88" s="1"/>
  <c r="D104" i="88" s="1"/>
  <c r="D123" i="88" s="1"/>
  <c r="D125" i="88" s="1"/>
  <c r="D128" i="88"/>
  <c r="F6" i="75"/>
  <c r="E6" i="75"/>
  <c r="D125" i="91"/>
  <c r="D82" i="89"/>
  <c r="D82" i="87"/>
  <c r="D125" i="86"/>
  <c r="D116" i="85"/>
  <c r="D126" i="85" s="1"/>
  <c r="D127" i="85" s="1"/>
  <c r="E11" i="54" s="1"/>
  <c r="F11" i="54" s="1"/>
  <c r="G11" i="54" s="1"/>
  <c r="D125" i="84"/>
  <c r="D116" i="84" s="1"/>
  <c r="D126" i="84" s="1"/>
  <c r="D127" i="84" s="1"/>
  <c r="E14" i="54" s="1"/>
  <c r="F14" i="54" s="1"/>
  <c r="G14" i="54" s="1"/>
  <c r="D75" i="83"/>
  <c r="D77" i="83"/>
  <c r="D81" i="83"/>
  <c r="D79" i="83"/>
  <c r="D82" i="82"/>
  <c r="D55" i="71"/>
  <c r="D69" i="71" s="1"/>
  <c r="D71" i="71" s="1"/>
  <c r="D79" i="71" s="1"/>
  <c r="G6" i="75" l="1"/>
  <c r="D128" i="82"/>
  <c r="B8" i="75" s="1"/>
  <c r="D8" i="75" s="1"/>
  <c r="D88" i="82"/>
  <c r="D116" i="91"/>
  <c r="D126" i="91" s="1"/>
  <c r="D127" i="91" s="1"/>
  <c r="E7" i="54" s="1"/>
  <c r="F7" i="54" s="1"/>
  <c r="G7" i="54" s="1"/>
  <c r="D122" i="89"/>
  <c r="D128" i="89"/>
  <c r="B9" i="75" s="1"/>
  <c r="D9" i="75" s="1"/>
  <c r="D88" i="89"/>
  <c r="D93" i="89" s="1"/>
  <c r="D102" i="89" s="1"/>
  <c r="D104" i="89" s="1"/>
  <c r="D123" i="89" s="1"/>
  <c r="D116" i="88"/>
  <c r="D126" i="88" s="1"/>
  <c r="D127" i="88" s="1"/>
  <c r="D122" i="87"/>
  <c r="D128" i="87"/>
  <c r="B10" i="75" s="1"/>
  <c r="D10" i="75" s="1"/>
  <c r="D88" i="87"/>
  <c r="D93" i="87" s="1"/>
  <c r="D102" i="87" s="1"/>
  <c r="D104" i="87" s="1"/>
  <c r="D123" i="87" s="1"/>
  <c r="D116" i="86"/>
  <c r="D126" i="86" s="1"/>
  <c r="D127" i="86" s="1"/>
  <c r="E12" i="54" s="1"/>
  <c r="F12" i="54" s="1"/>
  <c r="G12" i="54" s="1"/>
  <c r="D82" i="83"/>
  <c r="D122" i="82"/>
  <c r="D122" i="71"/>
  <c r="D75" i="71"/>
  <c r="D78" i="71" s="1"/>
  <c r="D82" i="71"/>
  <c r="D80" i="71"/>
  <c r="E5" i="54" l="1"/>
  <c r="F5" i="54" s="1"/>
  <c r="G5" i="54" s="1"/>
  <c r="D133" i="88"/>
  <c r="F9" i="75"/>
  <c r="E9" i="75"/>
  <c r="E8" i="75"/>
  <c r="F8" i="75"/>
  <c r="F10" i="75"/>
  <c r="E10" i="75"/>
  <c r="D125" i="89"/>
  <c r="D116" i="89" s="1"/>
  <c r="D126" i="89" s="1"/>
  <c r="D127" i="89" s="1"/>
  <c r="E4" i="54" s="1"/>
  <c r="F4" i="54" s="1"/>
  <c r="G4" i="54" s="1"/>
  <c r="D125" i="87"/>
  <c r="D122" i="83"/>
  <c r="D88" i="83"/>
  <c r="D93" i="83" s="1"/>
  <c r="D102" i="83" s="1"/>
  <c r="D104" i="83" s="1"/>
  <c r="D123" i="83" s="1"/>
  <c r="D128" i="83"/>
  <c r="B7" i="75" s="1"/>
  <c r="D7" i="75" s="1"/>
  <c r="D76" i="71"/>
  <c r="D83" i="71"/>
  <c r="E7" i="75" l="1"/>
  <c r="F7" i="75"/>
  <c r="G8" i="75"/>
  <c r="G9" i="75"/>
  <c r="G10" i="75"/>
  <c r="D116" i="87"/>
  <c r="D126" i="87" s="1"/>
  <c r="D127" i="87" s="1"/>
  <c r="E6" i="54" s="1"/>
  <c r="F6" i="54" s="1"/>
  <c r="G6" i="54" s="1"/>
  <c r="D125" i="83"/>
  <c r="D116" i="83" s="1"/>
  <c r="D126" i="83" s="1"/>
  <c r="D127" i="83" s="1"/>
  <c r="E13" i="54" s="1"/>
  <c r="F13" i="54" s="1"/>
  <c r="G13" i="54" s="1"/>
  <c r="D123" i="71"/>
  <c r="D126" i="71" s="1"/>
  <c r="D117" i="71" s="1"/>
  <c r="D127" i="71" s="1"/>
  <c r="D128" i="71" s="1"/>
  <c r="D129" i="71"/>
  <c r="B5" i="75" s="1"/>
  <c r="D5" i="75" s="1"/>
  <c r="G7" i="75" l="1"/>
  <c r="E5" i="75"/>
  <c r="F5" i="75"/>
  <c r="E9" i="54"/>
  <c r="E10" i="54"/>
  <c r="F10" i="54" s="1"/>
  <c r="G10" i="54" s="1"/>
  <c r="E8" i="54"/>
  <c r="G5" i="75" l="1"/>
  <c r="G11" i="75" s="1"/>
  <c r="G13" i="75" s="1"/>
  <c r="G14" i="75" l="1"/>
  <c r="D93" i="82" l="1"/>
  <c r="D102" i="82" s="1"/>
  <c r="D104" i="82" s="1"/>
  <c r="D123" i="82" s="1"/>
  <c r="D125" i="82" s="1"/>
  <c r="D116" i="82" s="1"/>
  <c r="D126" i="82" s="1"/>
  <c r="D127" i="82" s="1"/>
  <c r="E3" i="54" s="1"/>
  <c r="F3" i="54" s="1"/>
  <c r="G3" i="54" l="1"/>
  <c r="F15" i="54"/>
  <c r="G15" i="54" l="1"/>
  <c r="G23" i="54" s="1"/>
  <c r="F23" i="54"/>
</calcChain>
</file>

<file path=xl/sharedStrings.xml><?xml version="1.0" encoding="utf-8"?>
<sst xmlns="http://schemas.openxmlformats.org/spreadsheetml/2006/main" count="4190" uniqueCount="1257">
  <si>
    <t>Discriminação dos Serviços (dados referentes à contratação)</t>
  </si>
  <si>
    <t>A</t>
  </si>
  <si>
    <t>Data da apresentação da proposta (dia/mês/ano)</t>
  </si>
  <si>
    <t>B</t>
  </si>
  <si>
    <t>Município / UF</t>
  </si>
  <si>
    <t>C</t>
  </si>
  <si>
    <t>Ano Acordo, Convenção ou Sentença Normativa em Dissídio Coletivo</t>
  </si>
  <si>
    <t>D</t>
  </si>
  <si>
    <t>Nº de meses de execução contratual</t>
  </si>
  <si>
    <t>Dados complementares para composição dos custos referente à mão-de-obra</t>
  </si>
  <si>
    <t xml:space="preserve">Tipo de serviço (mesmo serviço com características distintas) </t>
  </si>
  <si>
    <t>Categoria Profissional (vinculada à execução contratual)</t>
  </si>
  <si>
    <t>Data base da categoria (dia / mês / ano)</t>
  </si>
  <si>
    <t>Composição da Remuneração</t>
  </si>
  <si>
    <t>Valor (R$)</t>
  </si>
  <si>
    <t>E</t>
  </si>
  <si>
    <t>F</t>
  </si>
  <si>
    <t>G</t>
  </si>
  <si>
    <t>H</t>
  </si>
  <si>
    <t>Benefícios Mensais e Diários</t>
  </si>
  <si>
    <t>4.1</t>
  </si>
  <si>
    <t>4.2</t>
  </si>
  <si>
    <t>TOTAL</t>
  </si>
  <si>
    <t>Provisão para Rescisão</t>
  </si>
  <si>
    <t>Outros (especificar)</t>
  </si>
  <si>
    <t>Módulo 1 - Composição da Remuneração</t>
  </si>
  <si>
    <t>13º (décimo terceiro) Salário</t>
  </si>
  <si>
    <t>Ausência por acidente de trabalho</t>
  </si>
  <si>
    <t>IDENTIFICAÇÃO DO SERVIÇO</t>
  </si>
  <si>
    <t>UNIDADE DE MEDIDA</t>
  </si>
  <si>
    <t>Classificação Brasileira de Ocupações (CBO)</t>
  </si>
  <si>
    <t>Submódulo 2.1 - 13º (décimo terceiro) Salário, Férias e Adicional de Férias</t>
  </si>
  <si>
    <t>2.1</t>
  </si>
  <si>
    <t>13º (décimo terceiro) Salário, 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</si>
  <si>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</si>
  <si>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</si>
  <si>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</si>
  <si>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</si>
  <si>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</si>
  <si>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</si>
  <si>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SESC ou SESI</t>
  </si>
  <si>
    <t>SENAI - SENAC</t>
  </si>
  <si>
    <t>SEBRAE</t>
  </si>
  <si>
    <t>INCRA</t>
  </si>
  <si>
    <t>FGTS</t>
  </si>
  <si>
    <t>Submódulo 2.3 - Benefícios Mensais e Diários.</t>
  </si>
  <si>
    <t>2.3</t>
  </si>
  <si>
    <t>Quadro-Resumo do Módulo 2 - Encargos e Benefícios anuais, mensais e diários</t>
  </si>
  <si>
    <t>Encargos e Benefícios Anuais, Mensais e Diários</t>
  </si>
  <si>
    <t>Módulo 3 - Provisão para Rescisão</t>
  </si>
  <si>
    <t>Aviso Prévio Indenizado</t>
  </si>
  <si>
    <t>Incidência do FGTS sobre o Aviso Prévio Indenizado</t>
  </si>
  <si>
    <t>Multa do FGTS e contribuição social sobre o Aviso Prévio Indenizado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</si>
  <si>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</si>
  <si>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</si>
  <si>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</si>
  <si>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</si>
  <si>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Ausências Legais</t>
  </si>
  <si>
    <t>Férias</t>
  </si>
  <si>
    <t>Licença-Paternidade</t>
  </si>
  <si>
    <t>Submódulo 4.2 - Intrajornada</t>
  </si>
  <si>
    <t>Intrajornada</t>
  </si>
  <si>
    <t>Quadro-Resumo do Módulo 4 - Custo de Reposição do Profissional Ausente</t>
  </si>
  <si>
    <t>Custo de Reposição do Profissional Ausente</t>
  </si>
  <si>
    <t>Mão de obra vinculada à execução contratual (valor por empregado)</t>
  </si>
  <si>
    <t>Módulo 2 - Encargos e Benefícios Anuais, Mensais e Diários</t>
  </si>
  <si>
    <t>Módulo 5 - Insumos Diversos</t>
  </si>
  <si>
    <t>Subtotal (A + B +C+ D+E)</t>
  </si>
  <si>
    <t>DESCRIÇÃO</t>
  </si>
  <si>
    <t>CÁCERES</t>
  </si>
  <si>
    <t>LOCAL</t>
  </si>
  <si>
    <t>QTD</t>
  </si>
  <si>
    <t>VALOR UNITÁRIO R$</t>
  </si>
  <si>
    <t>VALOR MENSAL  R$</t>
  </si>
  <si>
    <t>VALOR ANUAL R$</t>
  </si>
  <si>
    <t>OUTROS</t>
  </si>
  <si>
    <t>ITEM</t>
  </si>
  <si>
    <t>TÉCNICO EM ELETROTÉCNICA (mão-de-obra com dedicação exclusiva)</t>
  </si>
  <si>
    <t>OFICIAL DE MANUTENÇÃO PREDIAL (mão-de-obra com dedicação exclusiva)</t>
  </si>
  <si>
    <t>AUXILIAR DE MANUTENÇÃO (mão-de-obra com dedicação exclusiva)</t>
  </si>
  <si>
    <t>MECÂNICO DE REFRIGERAÇÃO (mão-de-obra com dedicação exclusiva)</t>
  </si>
  <si>
    <t>HORA TÉCNICA MENSAL (Engenheiro Eletricista ART)</t>
  </si>
  <si>
    <t>HORA TÉCNICA MENSAL (Engenheiro Civil ART)</t>
  </si>
  <si>
    <t>HORA TÉCNICA MENSAL (Engenheiro Mecânico ART)</t>
  </si>
  <si>
    <t>CUIABÁ-VG</t>
  </si>
  <si>
    <t>RONDONÓPOLIS</t>
  </si>
  <si>
    <t>SINOP</t>
  </si>
  <si>
    <t>BARRA DO GARÇAS</t>
  </si>
  <si>
    <t>TOTAL GERAL ESTIMADO</t>
  </si>
  <si>
    <t>Adicional de Periculosidade</t>
  </si>
  <si>
    <t>Adicional de Insalubridade</t>
  </si>
  <si>
    <t>Adicional Noturno</t>
  </si>
  <si>
    <t>Adicional de Hora Noturna Reduzida</t>
  </si>
  <si>
    <t>Total</t>
  </si>
  <si>
    <t xml:space="preserve">Férias </t>
  </si>
  <si>
    <t>Adicional de Férias</t>
  </si>
  <si>
    <t>TOTAL GPS</t>
  </si>
  <si>
    <t xml:space="preserve">Total </t>
  </si>
  <si>
    <t>Transporte</t>
  </si>
  <si>
    <t>CUSTO DO AVISO PRÉVIO INDENIZADO</t>
  </si>
  <si>
    <t>Aviso Prévio Trabalhado</t>
  </si>
  <si>
    <t>CUSTO DO AVISO PRÉVIO TRABALHADO</t>
  </si>
  <si>
    <t>Afastamento Maternidade</t>
  </si>
  <si>
    <t>Intervalo para repouso e alimentação</t>
  </si>
  <si>
    <t>Insumos Diversos</t>
  </si>
  <si>
    <t>Uniformes</t>
  </si>
  <si>
    <t>Outros</t>
  </si>
  <si>
    <t>2. QUADRO-RESUMO DO CUSTO POR EMPREGADO</t>
  </si>
  <si>
    <t xml:space="preserve">Valor Total por Empregado </t>
  </si>
  <si>
    <t xml:space="preserve">Nº PROCESSO: </t>
  </si>
  <si>
    <t>CUIABÁ</t>
  </si>
  <si>
    <t>QUANTIDADE TOTAL A CONTRATAR</t>
  </si>
  <si>
    <t>Sapato social</t>
  </si>
  <si>
    <t xml:space="preserve">PLANILHA DE CUSTOS E FORMAÇÃO DE PREÇOS - SR/PF/MT </t>
  </si>
  <si>
    <t>SEEAC/MT</t>
  </si>
  <si>
    <t>AUXILIAR DE ADMINISTRAÇÃO</t>
  </si>
  <si>
    <t>UNIFORMES</t>
  </si>
  <si>
    <t>Par de meias</t>
  </si>
  <si>
    <t>Calça social preta com botão e ziper, tipo OXFORD - 100% poliéster</t>
  </si>
  <si>
    <t>Cinto de couro para calça</t>
  </si>
  <si>
    <t>Camisa social manga curta branca 100% algodão de botão</t>
  </si>
  <si>
    <t>Guarda pó manga curta, em brim com bolsos, de botão, silk nas costas e bolso</t>
  </si>
  <si>
    <t>TOTAL ANUAL</t>
  </si>
  <si>
    <t>MENSAL</t>
  </si>
  <si>
    <r>
      <t xml:space="preserve">SAT </t>
    </r>
    <r>
      <rPr>
        <b/>
        <sz val="12"/>
        <color indexed="10"/>
        <rFont val="Calibri"/>
        <family val="2"/>
      </rPr>
      <t>(Serviços combinados para apoio a edifícios - IN 1027 RFB/2010 Código 8111-7/01)</t>
    </r>
  </si>
  <si>
    <t>ELETRICISTA</t>
  </si>
  <si>
    <t>CBO 9511-05</t>
  </si>
  <si>
    <t xml:space="preserve"> Gratificação por Assiduidade </t>
  </si>
  <si>
    <t>Calça jeans, com botões, silk no verso</t>
  </si>
  <si>
    <t>Camiseta malha 100% algodão, gola careca, manga curta, silk costas/frente</t>
  </si>
  <si>
    <t>Bota de segurança com biqueira de aço e colarinho acolchoado (SINAPI 12893)</t>
  </si>
  <si>
    <t>UNITÁRIO</t>
  </si>
  <si>
    <t>OFICIAL DE MANUTENÇÃO PREDIAL</t>
  </si>
  <si>
    <t>OFICIAL DE MANUTENÇÃO</t>
  </si>
  <si>
    <t>CBO 5143-25</t>
  </si>
  <si>
    <t>AUXILIAR DE MANUTENÇÃO PREDIAL</t>
  </si>
  <si>
    <t>AUXILIAR DE MANUTENÇÃO</t>
  </si>
  <si>
    <t>CBO 7257-05</t>
  </si>
  <si>
    <t>ENGENHEIROS</t>
  </si>
  <si>
    <t>SUPERVISÃO</t>
  </si>
  <si>
    <t>CBO 214205; 2143-05; 2144-05</t>
  </si>
  <si>
    <t>HORA TÉCNICA (CIVIL; ELÉTRICO; MECÂNICO)</t>
  </si>
  <si>
    <t>MECÂNICO DE REFRIGERAÇÃO</t>
  </si>
  <si>
    <t>ELETROTÉCNICO</t>
  </si>
  <si>
    <r>
      <t xml:space="preserve">Transporte </t>
    </r>
    <r>
      <rPr>
        <b/>
        <sz val="12"/>
        <color indexed="10"/>
        <rFont val="Calibri"/>
        <family val="2"/>
      </rPr>
      <t>NÃO COMPENSA</t>
    </r>
  </si>
  <si>
    <r>
      <t xml:space="preserve">Auxílio-Refeição/Alimentação </t>
    </r>
    <r>
      <rPr>
        <sz val="12"/>
        <color indexed="10"/>
        <rFont val="Calibri"/>
        <family val="2"/>
      </rPr>
      <t>(Cláusula 15ª SEEAC/MT/2019) 5%</t>
    </r>
  </si>
  <si>
    <r>
      <t xml:space="preserve">Ausências Legais </t>
    </r>
    <r>
      <rPr>
        <b/>
        <sz val="12"/>
        <color indexed="10"/>
        <rFont val="Calibri"/>
        <family val="2"/>
      </rPr>
      <t>(HORA TÉCNICA)</t>
    </r>
  </si>
  <si>
    <r>
      <t xml:space="preserve">Ferramentas </t>
    </r>
    <r>
      <rPr>
        <sz val="12"/>
        <color indexed="10"/>
        <rFont val="Calibri"/>
        <family val="2"/>
      </rPr>
      <t>(0,47X220H)</t>
    </r>
  </si>
  <si>
    <r>
      <t xml:space="preserve">EPI </t>
    </r>
    <r>
      <rPr>
        <sz val="12"/>
        <color indexed="10"/>
        <rFont val="Calibri"/>
        <family val="2"/>
      </rPr>
      <t>(0,91X220H)</t>
    </r>
  </si>
  <si>
    <r>
      <t xml:space="preserve">Ferramentas </t>
    </r>
    <r>
      <rPr>
        <sz val="12"/>
        <color indexed="10"/>
        <rFont val="Calibri"/>
        <family val="2"/>
      </rPr>
      <t>(0,47X40H)</t>
    </r>
  </si>
  <si>
    <r>
      <t xml:space="preserve">EPI </t>
    </r>
    <r>
      <rPr>
        <sz val="12"/>
        <color indexed="10"/>
        <rFont val="Calibri"/>
        <family val="2"/>
      </rPr>
      <t>(0,91X40H)</t>
    </r>
  </si>
  <si>
    <t>40 horas</t>
  </si>
  <si>
    <t>CBO 3131-05</t>
  </si>
  <si>
    <t>PLANILHA ESTIMATIVA DE CUSTOS HORAS-EXTRAS - SR/PF/MT</t>
  </si>
  <si>
    <t>ESTIMATIVA MENSAL</t>
  </si>
  <si>
    <t>Valor Unitário da Hora</t>
  </si>
  <si>
    <t>Valor Mensal Horário Normal</t>
  </si>
  <si>
    <t>Valor Mensal da hora com adicional de 50%</t>
  </si>
  <si>
    <t>Valor Mensal da hora com adicional de 100%</t>
  </si>
  <si>
    <t>Subtotal (R$)</t>
  </si>
  <si>
    <t>Supervisão Técnica</t>
  </si>
  <si>
    <t>Mecânico de Refrigeração</t>
  </si>
  <si>
    <t>Oficial de Manutenção Predial</t>
  </si>
  <si>
    <t>Eletrotécnico</t>
  </si>
  <si>
    <t>Eletricista</t>
  </si>
  <si>
    <t>Auxiliar de Manutenção</t>
  </si>
  <si>
    <t>VALOR MENSAL ESTIMADO DE HORAS EXTRAS</t>
  </si>
  <si>
    <t>BDI</t>
  </si>
  <si>
    <t>VALOR MENSAL ESTIMADO DE HORAS EXTRAS COM BDI</t>
  </si>
  <si>
    <t>VALOR ANUAL ESTIMADO DE HORAS EXTRAS COM BDI</t>
  </si>
  <si>
    <t>* Estima-se que 70% das horas extras sejam praticadas em dias da semana ou sábados (adicional de 50%) e 30% das horas extras nos domingos e feriados (adicional de 100%)</t>
  </si>
  <si>
    <t>Categorias Profissionais e carga horária</t>
  </si>
  <si>
    <t>HORAS EXTRAS</t>
  </si>
  <si>
    <t xml:space="preserve">Quantidade de horas estimadas por mês </t>
  </si>
  <si>
    <t>ANEXO IV - SERVIÇOS EVENTUAIS</t>
  </si>
  <si>
    <t>PLANILHA ESTIMATIVA DE CUSTOS SERVIÇOS EVENTUAIS - SOB DEMANDA - SR/PF/MT</t>
  </si>
  <si>
    <t>ESTIMATIVA ANUAL</t>
  </si>
  <si>
    <t>SINAPI</t>
  </si>
  <si>
    <t>CBO</t>
  </si>
  <si>
    <t>Und.</t>
  </si>
  <si>
    <t>Valor unitário da hora</t>
  </si>
  <si>
    <t xml:space="preserve">Qtde de horas estimadas </t>
  </si>
  <si>
    <t>Valor Anual Horário Normal</t>
  </si>
  <si>
    <t>Valor Adicional de 50%</t>
  </si>
  <si>
    <t>Valor Adicional de 100%</t>
  </si>
  <si>
    <t>Subtotal Anual (R$)</t>
  </si>
  <si>
    <t>(CBO 7152-10)</t>
  </si>
  <si>
    <t>Pedreiro (com encargos complementares)</t>
  </si>
  <si>
    <t>hora</t>
  </si>
  <si>
    <t>(CBO 7164-05)</t>
  </si>
  <si>
    <t>Gesseiro (com encargos complementares)</t>
  </si>
  <si>
    <t>(CBO 7163-05)</t>
  </si>
  <si>
    <t xml:space="preserve">Vidraceiro (com encargos complementares) </t>
  </si>
  <si>
    <t>(CBO 7166-10)</t>
  </si>
  <si>
    <t>Pintor (com encargos complementares)</t>
  </si>
  <si>
    <t>(CBO 7241-10)</t>
  </si>
  <si>
    <t xml:space="preserve">Encanador ou Bombeiro Hidráulico (com encargos complementares) </t>
  </si>
  <si>
    <t>(CBO 7711-05)</t>
  </si>
  <si>
    <t xml:space="preserve">Marceneiro (com encargos complementares) </t>
  </si>
  <si>
    <t>(CBO 7243-15)</t>
  </si>
  <si>
    <t xml:space="preserve">Soldador (com encargos complementares) </t>
  </si>
  <si>
    <t>(CBO 7244-40)</t>
  </si>
  <si>
    <t xml:space="preserve">Serralheiro (com encargos complementares) </t>
  </si>
  <si>
    <t>(CBO 7156-10)</t>
  </si>
  <si>
    <t>Eletricista (com encargos complementares)</t>
  </si>
  <si>
    <t>(CBO 3181-05)</t>
  </si>
  <si>
    <t>Desenhista projetista (com encargos complementares)</t>
  </si>
  <si>
    <t>(CBO 5143-25)</t>
  </si>
  <si>
    <t>Auxiliar de serviços gerais (com encargos complementares)</t>
  </si>
  <si>
    <t>(CBO 2141)</t>
  </si>
  <si>
    <t>Arquiteto de obra junior (com encargos complementares)</t>
  </si>
  <si>
    <t>VALOR ANUAL ESTIMADO DE SERVIÇOS EVENTUAIS S/BDI</t>
  </si>
  <si>
    <t>VALOR HORA TÉCNICA (40 MENSAL) (MOD1+2+3/40)</t>
  </si>
  <si>
    <t>Módulo 6 - Bonificação e Despesas Indiretas - BDI</t>
  </si>
  <si>
    <t>Módulo 6 – Bonificação e Despesas Indiretas - BDI</t>
  </si>
  <si>
    <t>CÁLCULO DO BDI (*2)</t>
  </si>
  <si>
    <r>
      <t xml:space="preserve">      </t>
    </r>
    <r>
      <rPr>
        <b/>
        <sz val="10"/>
        <rFont val="Times New Roman"/>
        <family val="1"/>
      </rPr>
      <t>BDI</t>
    </r>
    <r>
      <rPr>
        <sz val="10"/>
        <rFont val="Times New Roman"/>
        <family val="1"/>
      </rPr>
      <t xml:space="preserve"> = </t>
    </r>
    <r>
      <rPr>
        <u/>
        <sz val="10"/>
        <rFont val="Times New Roman"/>
        <family val="1"/>
      </rPr>
      <t>(1+(</t>
    </r>
    <r>
      <rPr>
        <b/>
        <u/>
        <sz val="10"/>
        <rFont val="Times New Roman"/>
        <family val="1"/>
      </rPr>
      <t>AC</t>
    </r>
    <r>
      <rPr>
        <u/>
        <sz val="10"/>
        <rFont val="Times New Roman"/>
        <family val="1"/>
      </rPr>
      <t>+</t>
    </r>
    <r>
      <rPr>
        <b/>
        <u/>
        <sz val="10"/>
        <rFont val="Times New Roman"/>
        <family val="1"/>
      </rPr>
      <t>R</t>
    </r>
    <r>
      <rPr>
        <u/>
        <sz val="10"/>
        <rFont val="Times New Roman"/>
        <family val="1"/>
      </rPr>
      <t>+</t>
    </r>
    <r>
      <rPr>
        <b/>
        <u/>
        <sz val="10"/>
        <rFont val="Times New Roman"/>
        <family val="1"/>
      </rPr>
      <t>S</t>
    </r>
    <r>
      <rPr>
        <u/>
        <sz val="10"/>
        <rFont val="Times New Roman"/>
        <family val="1"/>
      </rPr>
      <t>+</t>
    </r>
    <r>
      <rPr>
        <b/>
        <u/>
        <sz val="10"/>
        <rFont val="Times New Roman"/>
        <family val="1"/>
      </rPr>
      <t>G</t>
    </r>
    <r>
      <rPr>
        <u/>
        <sz val="10"/>
        <rFont val="Times New Roman"/>
        <family val="1"/>
      </rPr>
      <t>))(1+</t>
    </r>
    <r>
      <rPr>
        <b/>
        <u/>
        <sz val="10"/>
        <rFont val="Times New Roman"/>
        <family val="1"/>
      </rPr>
      <t>DF</t>
    </r>
    <r>
      <rPr>
        <u/>
        <sz val="10"/>
        <rFont val="Times New Roman"/>
        <family val="1"/>
      </rPr>
      <t>)(1+</t>
    </r>
    <r>
      <rPr>
        <b/>
        <u/>
        <sz val="10"/>
        <rFont val="Times New Roman"/>
        <family val="1"/>
      </rPr>
      <t>L</t>
    </r>
    <r>
      <rPr>
        <u/>
        <sz val="10"/>
        <rFont val="Times New Roman"/>
        <family val="1"/>
      </rPr>
      <t xml:space="preserve">)  </t>
    </r>
    <r>
      <rPr>
        <sz val="10"/>
        <rFont val="Times New Roman"/>
        <family val="1"/>
      </rPr>
      <t xml:space="preserve"> - 1, onde:</t>
    </r>
  </si>
  <si>
    <r>
      <t>(1-</t>
    </r>
    <r>
      <rPr>
        <b/>
        <sz val="10"/>
        <rFont val="Times New Roman"/>
        <family val="1"/>
      </rPr>
      <t>T</t>
    </r>
    <r>
      <rPr>
        <sz val="10"/>
        <rFont val="Times New Roman"/>
        <family val="1"/>
      </rPr>
      <t>)</t>
    </r>
  </si>
  <si>
    <r>
      <rPr>
        <b/>
        <sz val="10"/>
        <rFont val="Times New Roman"/>
        <family val="1"/>
      </rPr>
      <t>AC</t>
    </r>
    <r>
      <rPr>
        <sz val="10"/>
        <rFont val="Times New Roman"/>
        <family val="1"/>
      </rPr>
      <t xml:space="preserve"> = Taxa representativa das despesas de rateio da Administração Central</t>
    </r>
  </si>
  <si>
    <r>
      <rPr>
        <b/>
        <sz val="10"/>
        <rFont val="Times New Roman"/>
        <family val="1"/>
      </rPr>
      <t>R</t>
    </r>
    <r>
      <rPr>
        <sz val="10"/>
        <rFont val="Times New Roman"/>
        <family val="1"/>
      </rPr>
      <t xml:space="preserve"> = Taxa representativa de Riscos</t>
    </r>
  </si>
  <si>
    <r>
      <rPr>
        <b/>
        <sz val="10"/>
        <rFont val="Times New Roman"/>
        <family val="1"/>
      </rPr>
      <t>S</t>
    </r>
    <r>
      <rPr>
        <sz val="10"/>
        <rFont val="Times New Roman"/>
        <family val="1"/>
      </rPr>
      <t xml:space="preserve"> = Taxa representativa de Seguros</t>
    </r>
  </si>
  <si>
    <r>
      <rPr>
        <b/>
        <sz val="10"/>
        <rFont val="Times New Roman"/>
        <family val="1"/>
      </rPr>
      <t>G</t>
    </r>
    <r>
      <rPr>
        <sz val="10"/>
        <rFont val="Times New Roman"/>
        <family val="1"/>
      </rPr>
      <t xml:space="preserve"> = Taxa representativa de Garantias</t>
    </r>
  </si>
  <si>
    <r>
      <rPr>
        <b/>
        <sz val="10"/>
        <rFont val="Times New Roman"/>
        <family val="1"/>
      </rPr>
      <t>DF</t>
    </r>
    <r>
      <rPr>
        <sz val="10"/>
        <rFont val="Times New Roman"/>
        <family val="1"/>
      </rPr>
      <t xml:space="preserve"> = Taxa representativa de Despesas Financeiras</t>
    </r>
  </si>
  <si>
    <r>
      <rPr>
        <b/>
        <sz val="10"/>
        <rFont val="Times New Roman"/>
        <family val="1"/>
      </rPr>
      <t>L</t>
    </r>
    <r>
      <rPr>
        <sz val="10"/>
        <rFont val="Times New Roman"/>
        <family val="1"/>
      </rPr>
      <t xml:space="preserve"> = Taxa representativa do Lucro/Remuneração</t>
    </r>
  </si>
  <si>
    <r>
      <rPr>
        <b/>
        <sz val="10"/>
        <rFont val="Times New Roman"/>
        <family val="1"/>
      </rPr>
      <t>T</t>
    </r>
    <r>
      <rPr>
        <sz val="10"/>
        <rFont val="Times New Roman"/>
        <family val="1"/>
      </rPr>
      <t xml:space="preserve"> = Taxa representativa da Incidência de Tributos</t>
    </r>
  </si>
  <si>
    <t xml:space="preserve"> ANEXO V - MATERIAIS E INSUMOS</t>
  </si>
  <si>
    <t>A - MATERIAIS DE CONSTRUÇÃO CIVIL</t>
  </si>
  <si>
    <t>Item</t>
  </si>
  <si>
    <t>REF. ESPEC.</t>
  </si>
  <si>
    <t>Material</t>
  </si>
  <si>
    <t>Un.</t>
  </si>
  <si>
    <t>QTD  (ANUAL)</t>
  </si>
  <si>
    <t>PAINEL DE PREÇOS</t>
  </si>
  <si>
    <t>FONTE</t>
  </si>
  <si>
    <t>VALOR</t>
  </si>
  <si>
    <t>ARGAMASSA COLANTE AC I PARA CERAMICAS</t>
  </si>
  <si>
    <t>KG</t>
  </si>
  <si>
    <t>ARGAMASSA COLANTE AC-II</t>
  </si>
  <si>
    <t>ARGAMASSA COLANTE TIPO ACIII</t>
  </si>
  <si>
    <t>ARGAMASSA COLANTE TIPO ACIII E</t>
  </si>
  <si>
    <t>ARGAMASSA PRONTA PARA CONTRAPISO</t>
  </si>
  <si>
    <t>BUCHA DE NYLON SEM ABA S10</t>
  </si>
  <si>
    <t xml:space="preserve">UN    </t>
  </si>
  <si>
    <t>BUCHA DE NYLON SEM ABA S10, COM PARAFUSO DE 6,10 X 65 MM EM ACO ZINCADO COM ROSCA SOBERBA, CABECA CHATA E FENDA PHILLIPS</t>
  </si>
  <si>
    <t>BUCHA DE NYLON SEM ABA S12, COM PARAFUSO DE 5/16" X 80 MM EM ACO ZINCADO COM ROSCA SOBERBA E CABECA SEXTAVADA</t>
  </si>
  <si>
    <t>BUCHA DE NYLON SEM ABA S4</t>
  </si>
  <si>
    <t>BUCHA DE NYLON SEM ABA S5</t>
  </si>
  <si>
    <t>BUCHA DE NYLON SEM ABA S6</t>
  </si>
  <si>
    <t>BUCHA DE NYLON SEM ABA S6, COM PARAFUSO DE 4,20 X 40 MM EM ACO ZINCADO COM ROSCA SOBERBA, CABECA CHATA E FENDA PHILLIPS</t>
  </si>
  <si>
    <t>BUCHA DE NYLON SEM ABA S8</t>
  </si>
  <si>
    <t>BUCHA DE NYLON SEM ABA S8, COM PARAFUSO DE 4,80 X 50 MM EM ACO ZINCADO COM ROSCA SOBERBA, CABECA CHATA E FENDA PHILLIPS</t>
  </si>
  <si>
    <t>BUCHA DE NYLON, DIAMETRO DO FURO 8 MM, COMPRIMENTO 40 MM, COM PARAFUSO DE ROSCA SOBERBA, CABECA CHATA, FENDA SIMPLES, 4,8 X 50 MM</t>
  </si>
  <si>
    <t>CAL HIDRATADA PARA PINTURA</t>
  </si>
  <si>
    <t xml:space="preserve">KG    </t>
  </si>
  <si>
    <t>CAL VIRGEM COMUM PARA ARGAMASSAS (NBR 6453)</t>
  </si>
  <si>
    <t>CALHA QUADRADA DE CHAPA DE ACO GALVANIZADA NUM 24, CORTE 100 CM</t>
  </si>
  <si>
    <t>m</t>
  </si>
  <si>
    <t>CHAPA DE GESSO ACARTONADO, STANDARD (ST), COR BRANCA, E = 12,5 MM, 1200 X 2400 MM (L X C)</t>
  </si>
  <si>
    <t>M2</t>
  </si>
  <si>
    <t>DOBRADICA EM ACO/FERRO, 3 1/2" X  3", E= 1,9  A 2 MM, COM ANEL,  CROMADO OU ZINCADO, TAMPA BOLA, COM PARAFUSOS</t>
  </si>
  <si>
    <t>DOBRADICA EM ACO/FERRO, 3" X 2 1/2", E= 1,2 A 1,8 MM, SEM ANEL,  CROMADO OU ZINCADO, TAMPA BOLA, COM PARAFUSOS</t>
  </si>
  <si>
    <t>DOBRADICA EM ACO/FERRO, 3" X 2 1/2", E= 1,2 A 1,8 MM, SEM ANEL,  CROMADO OU ZINCADO, TAMPA CHATA, COM PARAFUSOS</t>
  </si>
  <si>
    <t>DOBRADICA EM ACO/FERRO, 3" X 2 1/2", E= 1,9 A 2 MM, SEM ANEL,  CROMADO OU ZINCADO, TAMPA BOLA, COM PARAFUSOS</t>
  </si>
  <si>
    <t>DOBRADICA EM ACO/FERRO, 4" X 3", E= 2,2 A 3,0 MM, COM ANEL, CROMADO OU ZINCADO,TAMPA BOLA, COM PARAFUSOS</t>
  </si>
  <si>
    <t>DOBRADICA EM LATAO, 3 " X 2 1/2 ", E= 1,9 A 2 MM, COM ANEL, CROMADO, TAMPA BOLA, COM PARAFUSOS</t>
  </si>
  <si>
    <t>DOBRADICA EM LATAO, 4" X 3", E= 2,2 A 3,0 MM, COM ANEL,  TAMPA BOLA, COM PARAFUSOS</t>
  </si>
  <si>
    <t>DOBRADICA TIPO PIANO EM ACO/FERRO, 1'' X 3 M, GALVANIZADO, COM PARAFUSOS</t>
  </si>
  <si>
    <t>DOBRADICA TIPO VAI-E-VEM EM ACO/FERRO, TAMANHO 3'', GALVANIZADO, COM PARAFUSOS</t>
  </si>
  <si>
    <t>FITA CREPE ROLO DE 25 MM X 50 M</t>
  </si>
  <si>
    <t>FORRO DE FIBRA MINERAL EM PLACAS DE 1250 X 625 MM, E = 15 MM, BORDA RETA, COM PINTURA ANTIMOFO, APOIADO EM PERFIL DE ACO GALVANIZADO COM 24 MM DE BASE</t>
  </si>
  <si>
    <t>FORRO DE FIBRA MINERAL EM PLACAS DE 625 X 625 MM, E = 15 MM, BORDA RETA, COM PINTURA ANTIMOFO, APOIADO EM PERFIL DE ACO GALVANIZADO COM 24 MM DE BASE</t>
  </si>
  <si>
    <t>FORRO DE FIBRA MINERAL EM PLACAS DE 625 X 625 MM, E = 15/16 MM, BORDA REBAIXADA, COM PINTURA ANTIMOFO, APOIADO EM PERFIL DE ACO GALVANIZADO COM 24 MM DE BASE</t>
  </si>
  <si>
    <t>FUNDO ANTICORROSIVO PARA METAIS FERROSOS (ZARCAO)</t>
  </si>
  <si>
    <t xml:space="preserve">L     </t>
  </si>
  <si>
    <t>GRAXA LUBRIFICANTE</t>
  </si>
  <si>
    <t>JUNTA PLASTICA DE DILATACAO PARA PISOS, COR CINZA, 17 X 3 MM (ALTURA X ESPESSURA)</t>
  </si>
  <si>
    <t>M</t>
  </si>
  <si>
    <t>LIXA D'AGUA EM FOLHA, GRAO 100</t>
  </si>
  <si>
    <t>UN</t>
  </si>
  <si>
    <t>LIXA EM FOLHA PARA FERRO, NUMERO 150</t>
  </si>
  <si>
    <t>LIXA EM FOLHA PARA PAREDE OU MADEIRA, NUMERO 120 (COR VERMELHA)</t>
  </si>
  <si>
    <t>MASSA CORRIDA PVA PARA PAREDES INTERNAS</t>
  </si>
  <si>
    <t>18L</t>
  </si>
  <si>
    <t>L</t>
  </si>
  <si>
    <t>GL</t>
  </si>
  <si>
    <t>MASSA EPOXI BICOMPONENTE PARA REPAROS</t>
  </si>
  <si>
    <t>MASSA PARA TEXTURA LISA DE BASE ACRILICA, USO INTERNO E EXTERNO</t>
  </si>
  <si>
    <t>MASSA PARA TEXTURA RUSTICA DE BASE ACRILICA, COR BRANCA, USO INTERNO E EXTERNO</t>
  </si>
  <si>
    <t>MASSA PARA VIDRO</t>
  </si>
  <si>
    <t>MOLA AEREA FECHA PORTA, PARA PORTAS COM LARGURA ACIMA DE 110 CM</t>
  </si>
  <si>
    <t>MOLA AEREA FECHA PORTA, PARA PORTAS COM LARGURA ATE 110 CM</t>
  </si>
  <si>
    <t>MOLA AEREA FECHA PORTA, PARA PORTAS COM LARGURA ATE 95 CM</t>
  </si>
  <si>
    <t>PISO EM GRANILITE, MARMORITE OU GRANITINA, AGREGADO COR PRETO, CINZA, PALHA OU BRANCO</t>
  </si>
  <si>
    <t>m²</t>
  </si>
  <si>
    <t>PISO EM GRANITO, POLIDO, TIPO ANDORINHA/ QUARTZ/ CASTELO/ CORUMBA OU OUTROS EQUIVALENTES DA REGIAO, FORMATO MENOR OU IGUAL A 3025 CM2, E= *2* CM</t>
  </si>
  <si>
    <t>PISO PORCELANATO, BORDA RETA, EXTRA, FORMATO MAIOR QUE 2025 CM2</t>
  </si>
  <si>
    <t>POLIETILENO E OUTROS) ( DE *400* G)PASTA LUBRIFICANTE PARA TUBOS E CONEXOES COM JUNTA ELASTICA (USO EM PVC, ACO,</t>
  </si>
  <si>
    <t>PREGO DE ACO POLIDO COM CABECA 10 X 10 (7/8 X 17)</t>
  </si>
  <si>
    <t>PREGO DE ACO POLIDO COM CABECA 10 X 11 (1 X 17)</t>
  </si>
  <si>
    <t>PREGO DE ACO POLIDO COM CABECA 12 X 12</t>
  </si>
  <si>
    <t>PREGO DE ACO POLIDO COM CABECA 14 X 18 (1 1/2 X 14)</t>
  </si>
  <si>
    <t>PREGO DE ACO POLIDO COM CABECA 15 X 15 (1 1/4 X 13)</t>
  </si>
  <si>
    <t>PREGO DE ACO POLIDO COM CABECA 15 X 18 (1 1/2 X 13)</t>
  </si>
  <si>
    <t>PREGO DE ACO POLIDO COM CABECA 16 X 24 (2 1/4 X 12)</t>
  </si>
  <si>
    <t>PREGO DE ACO POLIDO COM CABECA 16 X 27 (2 1/2 X 12)</t>
  </si>
  <si>
    <t>PREGO DE ACO POLIDO COM CABECA 17 X 21 (2 X 11)</t>
  </si>
  <si>
    <t>PREGO DE ACO POLIDO COM CABECA 17 X 24 (2 1/4 X 11)</t>
  </si>
  <si>
    <t>PREGO DE ACO POLIDO COM CABECA 17 X 27 (2 1/2 X 11)</t>
  </si>
  <si>
    <t>PREGO DE ACO POLIDO COM CABECA 17 X 30 (2 3/4 X 11)</t>
  </si>
  <si>
    <t>PREGO DE ACO POLIDO COM CABECA 18 X 24 (2 1/4 X 10)</t>
  </si>
  <si>
    <t>PREGO DE ACO POLIDO COM CABECA 18 X 27 (2 1/2 X 10)</t>
  </si>
  <si>
    <t>PREGO DE ACO POLIDO COM CABECA 18 X 30 (2 3/4 X 10)</t>
  </si>
  <si>
    <t>PREGO DE ACO POLIDO COM CABECA 19  X 36 (3 1/4  X  9)</t>
  </si>
  <si>
    <t>PREGO DE ACO POLIDO COM CABECA 19 X 33 (3 X 9)</t>
  </si>
  <si>
    <t>PREGO DE ACO POLIDO COM CABECA 22 X 48 (4 1/4 X 5)</t>
  </si>
  <si>
    <t>PREGO DE ACO POLIDO COM CABECA DUPLA 17 X 27 (2 1/2 X 11)</t>
  </si>
  <si>
    <t>PREGO DE ACO POLIDO SEM CABECA 15 X 15 (1 1/4 X 13)</t>
  </si>
  <si>
    <t>QUEROSENE</t>
  </si>
  <si>
    <t>REBITE DE ALUMINIO VAZADO DE REPUXO, 3,2 X 8 MM (1KG = 1025 UNIDADES)</t>
  </si>
  <si>
    <t>REJUNTE BRANCO, CIMENTICIO</t>
  </si>
  <si>
    <t>REJUNTE COLORIDO, CIMENTICIO</t>
  </si>
  <si>
    <t>REJUNTE EPOXI BRANCO</t>
  </si>
  <si>
    <t>REJUNTE EPOXI COR</t>
  </si>
  <si>
    <t>REVESTIMENTO EM CERAMICA ESMALTADA EXTRA, PEI MENOR OU IGUAL A 3, FORMATO MENOR OU IGUAL A 2025 CM2</t>
  </si>
  <si>
    <t>RODO PARA CHAO 40 CM COM CABO</t>
  </si>
  <si>
    <t>ROLO DE ESPUMA POLIESTER 23 CM (SEM CABO)</t>
  </si>
  <si>
    <t>ROLO DE LA DE CARNEIRO 23 CM (SEM CABO)</t>
  </si>
  <si>
    <t>RUFO EM CHAPA DE AÇO GALVANIZADO NÚMERO 26, CORTE DE 50 CM</t>
  </si>
  <si>
    <t>RUFO INTERNO/EXTERNO DE CHAPA DE ACO GALVANIZADA NUM 24, CORTE 25 CM</t>
  </si>
  <si>
    <t>SELADOR ACRILICO PAREDES INTERNAS/EXTERNAS</t>
  </si>
  <si>
    <t>SELADOR PVA PAREDES INTERNAS</t>
  </si>
  <si>
    <t>SELANTE ELASTICO MONOCOMPONENTE A BASE DE POLIURETANO PARA JUNTAS DIVERSAS</t>
  </si>
  <si>
    <t>310ML</t>
  </si>
  <si>
    <t>SOLDA EM BARRA DE ESTANHO-CHUMBO 50/50</t>
  </si>
  <si>
    <t>TELHA DE FIBROCIMENTO ONDULADA E = 6 MM, DE 1,53 X 1,10 M (SEM AMIANTO)</t>
  </si>
  <si>
    <t>TELHA DE FIBROCIMENTO ONDULADA E = 6 MM, DE 1,83 X 1,10 M (SEM AMIANTO)</t>
  </si>
  <si>
    <t>TELHA DE FIBROCIMENTO ONDULADA E = 6 MM, DE 2,44 X 1,10 M (SEM AMIANTO)</t>
  </si>
  <si>
    <t xml:space="preserve">M2    </t>
  </si>
  <si>
    <t>TELHA DE FIBROCIMENTO ONDULADA E = 6 MM, DE 3,66 X 1,10 M (SEM AMIANTO)</t>
  </si>
  <si>
    <t>TELHA GALVALUME COM ISOLAMENTO TERMOACUSTICO EM ESPUMA RIGIDA POLIURETANO (PU) INJETADO, ESPESSURA DE 30 MM, DENSIDADE DE 35 KG/M3, COM DUAS FACES TRAPEZOIDAIS, ACABAMENTO NATURAL (NAO INCLUI ACESSORIOS DE FIXACAO)</t>
  </si>
  <si>
    <t>m2</t>
  </si>
  <si>
    <t>TINTA A BASE DE RESINA ACRILICA, PARA SINALIZACAO HORIZONTAL VIARIA (NBR 11862)</t>
  </si>
  <si>
    <t>TINTA A OLEO BRILHANTE PARA MADEIRA E METAIS</t>
  </si>
  <si>
    <t>TINTA ACRILICA PREMIUM PARA PISO</t>
  </si>
  <si>
    <t>TINTA ACRILICA PREMIUM, COR BRANCO FOSCO</t>
  </si>
  <si>
    <t>TINTA EPOXI PREMIUM, BRANCA</t>
  </si>
  <si>
    <t>TINTA LATEX ACRILICA ECONOMICA, COR BRANCA</t>
  </si>
  <si>
    <t>TINTA LATEX ACRILICA STANDARD, COR BRANCA</t>
  </si>
  <si>
    <t>TINTA LATEX PVA PREMIUM, COR BRANCA</t>
  </si>
  <si>
    <t>TINTA LATEX PVA STANDARD, COR BRANCA</t>
  </si>
  <si>
    <t>TINTA PROTETORA SUPERFICIE METALICA ALUMINIO</t>
  </si>
  <si>
    <t>VIDRO LISO FUME E = 4MM - SEM COLOCACAO</t>
  </si>
  <si>
    <t>VIDRO LISO FUME E = 6MM - SEM COLOCACAO</t>
  </si>
  <si>
    <t>VIDRO LISO FUME, E = 5 MM - SEM COLOCACAO</t>
  </si>
  <si>
    <t>VIDRO LISO INCOLOR 10 MM - SEM COLOCACAO</t>
  </si>
  <si>
    <t>VIDRO LISO INCOLOR 2 A 3 MM - SEM COLOCACAO</t>
  </si>
  <si>
    <t>VIDRO LISO INCOLOR 4MM - SEM COLOCACAO</t>
  </si>
  <si>
    <t>VIDRO LISO INCOLOR 5MM - SEM COLOCACAO</t>
  </si>
  <si>
    <t>VIDRO LISO INCOLOR 6 MM - SEM COLOCACAO</t>
  </si>
  <si>
    <t>VIDRO LISO INCOLOR 8MM  -  SEM COLOCACAO</t>
  </si>
  <si>
    <t>VIDRO MARTELADO OU CANELADO, 4 MM - SEM COLOCACAO</t>
  </si>
  <si>
    <t>VIDRO PLANO ARAMADO E = 6 MM - SEM COLOCACAO</t>
  </si>
  <si>
    <t>VIDRO PLANO ARMADO E = 7MM - SEM COLOCACAO</t>
  </si>
  <si>
    <t>VIDRO TEMPERADO INCOLOR E = 10 MM, SEM COLOCACAO</t>
  </si>
  <si>
    <t>VIDRO TEMPERADO INCOLOR E = 6 MM, SEM COLOCACAO</t>
  </si>
  <si>
    <t>VIDRO TEMPERADO INCOLOR E = 8 MM, SEM COLOCACAO</t>
  </si>
  <si>
    <t>VIDRO TEMPERADO INCOLOR PARA PORTA DE ABRIR, E = 10 MM (SEM FERRAGENS E SEM COLOCACAO)</t>
  </si>
  <si>
    <t>VIDRO TEMPERADO VERDE E = 10 MM, SEM COLOCACAO</t>
  </si>
  <si>
    <t>VIDRO TEMPERADO VERDE E = 6 MM, SEM COLOCACAO</t>
  </si>
  <si>
    <t>VIDRO TEMPERADO VERDE E = 8 MM, SEM COLOCACAO</t>
  </si>
  <si>
    <t>-</t>
  </si>
  <si>
    <t>Outros Materiais de Construção Civil não previstos acima, mediante consulta à planilha SINAPI do mês de referência ou consulta ao mercado (mínimo de 3 orçamentos)</t>
  </si>
  <si>
    <t xml:space="preserve">un </t>
  </si>
  <si>
    <t>VALOR TOTAL ESTIMADO (A)</t>
  </si>
  <si>
    <t>B - MATERIAIS HIDRÁULICOS</t>
  </si>
  <si>
    <t>ADESIVO PLASTICO PARA PVC, BISNAGA COM 75 GR</t>
  </si>
  <si>
    <t>ADESIVO PLASTICO PARA PVC, FRASCO COM 175 GR</t>
  </si>
  <si>
    <t>ADESIVO PLASTICO PARA PVC, FRASCO COM 850 GR</t>
  </si>
  <si>
    <t>ANEL BORRACHA PARA TUBO ESGOTO PREDIAL DN 40 MM (NBR 5688)</t>
  </si>
  <si>
    <t>ANEL BORRACHA PARA TUBO ESGOTO PREDIAL DN 50 MM (NBR 5688)</t>
  </si>
  <si>
    <t>ANEL BORRACHA PARA TUBO ESGOTO PREDIAL DN 75 MM (NBR 5688)</t>
  </si>
  <si>
    <t>ANEL BORRACHA PARA TUBO ESGOTO PREDIAL, DN 100 MM (NBR 5688)</t>
  </si>
  <si>
    <t>ASSENTO SANITARIO DE PLASTICO, TIPO CONVENCIONAL</t>
  </si>
  <si>
    <t>BOLSA DE LIGACAO EM PVC FLEXIVEL PARA VASO SANITARIO 1.1/2 " (40 MM)</t>
  </si>
  <si>
    <t>CHUVEIRO COMUM EM PLASTICO BRANCO, COM CANO, 3 TEMPERATURAS, 5500 W (110/220 V)</t>
  </si>
  <si>
    <t>CIMENTO BRANCO</t>
  </si>
  <si>
    <t>CONJUNTO DE LIGACAO PARA BACIA SANITARIA EM PLASTICO BRANCO COM TUBO, CANOPLA E ANEL DE EXPANSAO (TUBO 1.1/2 '' X 20 CM)</t>
  </si>
  <si>
    <t>CURVA DE PVC 90 GRAUS, SOLDAVEL, 110 MM, PARA AGUA FRIA PREDIAL (NBR 5648)</t>
  </si>
  <si>
    <t>CURVA DE PVC 90 GRAUS, SOLDAVEL, 25 MM, PARA AGUA FRIA PREDIAL (NBR 5648)</t>
  </si>
  <si>
    <t>CURVA DE PVC 90 GRAUS, SOLDAVEL, 32 MM, PARA AGUA FRIA PREDIAL (NBR 5648)</t>
  </si>
  <si>
    <t>CURVA DE PVC 90 GRAUS, SOLDAVEL, 40 MM, PARA AGUA FRIA PREDIAL (NBR 5648)</t>
  </si>
  <si>
    <t>CURVA DE PVC 90 GRAUS, SOLDAVEL, 50 MM, PARA AGUA FRIA PREDIAL (NBR 5648)</t>
  </si>
  <si>
    <t>CURVA DE PVC 90 GRAUS, SOLDAVEL, 60 MM, PARA AGUA FRIA PREDIAL (NBR 5648)</t>
  </si>
  <si>
    <t>CURVA PVC CURTA 90 GRAUS, 100 MM, PARA ESGOTO PREDIAL</t>
  </si>
  <si>
    <t>CURVA PVC CURTA 90 GRAUS, DN 40 MM, PARA ESGOTO PREDIAL</t>
  </si>
  <si>
    <t>ENGATE / RABICHO FLEXIVEL INOX 1/2 " X 30 CM</t>
  </si>
  <si>
    <t>FITA VEDA ROSCA EM ROLOS DE 18 MM X 10 M (L X C)</t>
  </si>
  <si>
    <t>JOELHO PVC, SOLDAVEL, 90 GRAUS, 25 MM, PARA AGUA FRIA PREDIAL</t>
  </si>
  <si>
    <t>JOELHO PVC, SOLDAVEL, 90 GRAUS, 32 MM, PARA AGUA FRIA PREDIAL</t>
  </si>
  <si>
    <t>JOELHO PVC, SOLDAVEL, 90 GRAUS, 40 MM, PARA AGUA FRIA PREDIAL</t>
  </si>
  <si>
    <t>JOELHO PVC, SOLDAVEL, 90 GRAUS, 50 MM, PARA AGUA FRIA PREDIAL</t>
  </si>
  <si>
    <t>JOELHO PVC, SOLDAVEL, 90 GRAUS, 60 MM, PARA AGUA FRIA PREDIAL</t>
  </si>
  <si>
    <t>JOELHO PVC, SOLDAVEL, COM BUCHA DE LATAO, 90 GRAUS, 25 MM X 1/2", PARA AGUA FRIA PREDIAL</t>
  </si>
  <si>
    <t>JOELHO PVC, SOLDAVEL, PB, 45 GRAUS, DN 100 MM, PARA ESGOTO PREDIAL</t>
  </si>
  <si>
    <t>JOELHO PVC, SOLDAVEL, PB, 45 GRAUS, DN 40 MM, PARA ESGOTO PREDIAL</t>
  </si>
  <si>
    <t>JOELHO PVC, SOLDAVEL, PB, 45 GRAUS, DN 50 MM, PARA ESGOTO PREDIAL</t>
  </si>
  <si>
    <t>JOELHO PVC, SOLDAVEL, PB, 45 GRAUS, DN 75 MM, PARA ESGOTO PREDIAL</t>
  </si>
  <si>
    <t>JOELHO PVC, SOLDAVEL, PB, 90 GRAUS, DN 50 MM, PARA ESGOTO PREDIAL</t>
  </si>
  <si>
    <t>LAVATORIO/CUBA DE EMBUTIR OVAL LOUCA BRANCA SEM LADRAO *50 X 35* CM</t>
  </si>
  <si>
    <t>LUVA DE CORRER, PVC, DN 100 MM, PARA ESGOTO PREDIAL</t>
  </si>
  <si>
    <t>LUVA DE CORRER, PVC, DN 75 MM, PARA ESGOTO PREDIAL</t>
  </si>
  <si>
    <t>LUVA SIMPLES, PVC SERIE REFORCADA - R, 75 MM, PARA ESGOTO PREDIAL</t>
  </si>
  <si>
    <t>LUVA SIMPLES, PVC, SOLDAVEL, DN 40 MM, SERIE NORMAL, PARA ESGOTO PREDIAL</t>
  </si>
  <si>
    <t>LUVA SOLDAVEL COM ROSCA, PVC, 32 MM X 1", PARA AGUA FRIA PREDIAL</t>
  </si>
  <si>
    <t>LUVA SOLDAVEL COM ROSCA, PVC, 40 MM X 1 1/4", PARA AGUA FRIA PREDIAL</t>
  </si>
  <si>
    <t>LUVA SOLDAVEL COM ROSCA, PVC, 50 MM X 1 1/2", PARA AGUA FRIA PREDIAL</t>
  </si>
  <si>
    <t>MASSA PLASTICA PARA MARMORE/GRANITO</t>
  </si>
  <si>
    <t>MICTORIO SIFONADO LOUCA BRANCA SEM COMPLEMENTOS</t>
  </si>
  <si>
    <t>PARAFUSO DE LATAO COM ACABAMENTO CROMADO PARA FIXAR PECA SANITARIA, INCLUI PORCA CEGA, ARRUELA E BUCHA DE NYLON TAMANHO S-10</t>
  </si>
  <si>
    <t>PARAFUSO NIQUELADO 3 1/2" COM ACABAMENTO CROMADO PARA FIXAR PECA SANITARIA, INCLUI PORCA CEGA, ARRUELA E BUCHA DE NYLON TAMANHO S-8</t>
  </si>
  <si>
    <t>REGISTRO GAVETA BRUTO EM LATAO FORJADO, BITOLA 2 "</t>
  </si>
  <si>
    <t>REGISTRO GAVETA COM ACABAMENTO E CANOPLA CROMADOS, SIMPLES, BITOLA 1 "</t>
  </si>
  <si>
    <t>REGISTRO GAVETA COM ACABAMENTO E CANOPLA CROMADOS, SIMPLES, BITOLA 1 1/2 "</t>
  </si>
  <si>
    <t>REGISTRO GAVETA COM ACABAMENTO E CANOPLA CROMADOS, SIMPLES, BITOLA 1 1/4 "</t>
  </si>
  <si>
    <t>REGISTRO GAVETA COM ACABAMENTO E CANOPLA CROMADOS, SIMPLES, BITOLA 3/4 "</t>
  </si>
  <si>
    <t>REGISTRO PRESSAO COM ACABAMENTO E CANOPLA CROMADA, SIMPLES, BITOLA 1/2 " (REF 1416)</t>
  </si>
  <si>
    <t>SABONETEIRA DE PAREDE EM METAL CROMADO</t>
  </si>
  <si>
    <t>SABONETEIRA PLASTICA TIPO DISPENSER PARA SABONETE LIQUIDO COM RESERVATORIO 800 A 1500 ML</t>
  </si>
  <si>
    <t>SIFAO EM METAL CROMADO PARA PIA AMERICANA, 1.1/2 X 1.1/2 "</t>
  </si>
  <si>
    <t>SIFAO EM METAL CROMADO PARA PIA AMERICANA, 1.1/2 X 2 "</t>
  </si>
  <si>
    <t>SIFAO EM METAL CROMADO PARA PIA OU LAVATORIO, 1 X 1.1/2 "</t>
  </si>
  <si>
    <t>SIFAO EM METAL CROMADO PARA TANQUE, 1.1/4 X 1.1/2 "</t>
  </si>
  <si>
    <t>SIFAO PLASTICO EXTENSIVEL UNIVERSAL, TIPO COPO</t>
  </si>
  <si>
    <t>SIFAO PLASTICO FLEXIVEL SAIDA VERTICAL PARA COLUNA LAVATORIO, 1 X 1.1/2 "</t>
  </si>
  <si>
    <t>SIFAO PLASTICO TIPO COPO PARA PIA AMERICANA 1.1/2 X 1.1/2 "</t>
  </si>
  <si>
    <t>SIFAO PLASTICO TIPO COPO PARA PIA OU LAVATORIO, 1 X 1.1/2 "</t>
  </si>
  <si>
    <t>SIFAO PLASTICO TIPO COPO PARA TANQUE, 1.1/4 X 1.1/2 "</t>
  </si>
  <si>
    <t>SILICONE ACETICO USO GERAL INCOLOR 280 G</t>
  </si>
  <si>
    <t>SOLUCAO LIMPADORA PARA PVC, FRASCO COM 1000 CM3</t>
  </si>
  <si>
    <t>SOLUCAO LIMPADORA PARA PVC, FRASCO COM 200 CM3</t>
  </si>
  <si>
    <t>TE SOLDAVEL, PVC, 90 GRAUS, 25 MM, PARA AGUA FRIA PREDIAL (NBR 5648)</t>
  </si>
  <si>
    <t>TE SOLDAVEL, PVC, 90 GRAUS, 32 MM, PARA AGUA FRIA PREDIAL (NBR 5648)</t>
  </si>
  <si>
    <t>TE SOLDAVEL, PVC, 90 GRAUS, 40 MM, PARA AGUA FRIA PREDIAL (NBR 5648)</t>
  </si>
  <si>
    <t>TE SOLDAVEL, PVC, 90 GRAUS, 60 MM, PARA AGUA FRIA PREDIAL (NBR 5648)</t>
  </si>
  <si>
    <t>TE SOLDAVEL, PVC, 90 GRAUS, 75 MM, PARA AGUA FRIA PREDIAL (NBR 5648)</t>
  </si>
  <si>
    <t>TE SOLDAVEL, PVC, 90 GRAUS, 85 MM, PARA AGUA FRIA PREDIAL (NBR 5648)</t>
  </si>
  <si>
    <t>TE SOLDAVEL, PVC, 90 GRAUS,50 MM, PARA AGUA FRIA PREDIAL (NBR 5648)</t>
  </si>
  <si>
    <t>TORNEIRA CROMADA SEM BICO PARA TANQUE 1/2 " OU 3/4 " (REF 1143)</t>
  </si>
  <si>
    <t>TUBO PVC SERIE NORMAL, DN 100 MM, PARA ESGOTO PREDIAL (NBR 5688)</t>
  </si>
  <si>
    <t>TUBO PVC SERIE NORMAL, DN 150 MM, PARA ESGOTO PREDIAL (NBR 5688)</t>
  </si>
  <si>
    <t>TUBO PVC SERIE NORMAL, DN 40 MM, PARA ESGOTO PREDIAL (NBR 5688)</t>
  </si>
  <si>
    <t>TUBO PVC SERIE NORMAL, DN 50 MM, PARA ESGOTO PREDIAL (NBR 5688)</t>
  </si>
  <si>
    <t>TUBO PVC SERIE NORMAL, DN 75 MM, PARA ESGOTO PREDIAL (NBR 5688)</t>
  </si>
  <si>
    <t>TUBO PVC, SERIE R, DN 100 MM, PARA ESGOTO OU AGUAS PLUVIAIS PREDIAL (NBR 5688)</t>
  </si>
  <si>
    <t>TUBO PVC, SERIE R, DN 150 MM, PARA ESGOTO OU AGUAS PLUVIAIS PREDIAL (NBR 5688)</t>
  </si>
  <si>
    <t>TUBO PVC, SOLDAVEL, DN 110 MM, AGUA FRIA (NBR-5648)</t>
  </si>
  <si>
    <t>TUBO PVC, SOLDAVEL, DN 25 MM, AGUA FRIA (NBR-5648)</t>
  </si>
  <si>
    <t>TUBO PVC, SOLDAVEL, DN 32 MM, AGUA FRIA (NBR-5648)</t>
  </si>
  <si>
    <t>TUBO PVC, SOLDAVEL, DN 40 MM, AGUA FRIA (NBR-5648)</t>
  </si>
  <si>
    <t>TUBO PVC, SOLDAVEL, DN 50 MM, PARA AGUA FRIA (NBR-5648)</t>
  </si>
  <si>
    <t>TUBO PVC, SOLDAVEL, DN 60 MM, AGUA FRIA (NBR-5648)</t>
  </si>
  <si>
    <t>TUBO PVC, SOLDAVEL, DN 75 MM, AGUA FRIA (NBR-5648)</t>
  </si>
  <si>
    <t>TUBO PVC, SOLDAVEL, DN 85 MM, AGUA FRIA (NBR-5648)</t>
  </si>
  <si>
    <t>VALVULA DE DESCARGA METALICA, BASE 1 1/2 " E ACABAMENTO METALICO CROMADO</t>
  </si>
  <si>
    <t>VALVULA DE DESCARGA METALICA, BASE 1 1/4 " E ACABAMENTO METALICO CROMADO</t>
  </si>
  <si>
    <t>VALVULA EM METAL CROMADO PARA TANQUE, 1.1/2 " SEM LADRAO</t>
  </si>
  <si>
    <t>VEDACAO PVC, 100 MM, PARA SAIDA VASO SANITARIO</t>
  </si>
  <si>
    <t>Outros Materiais de Hidrálica não previstos acima, mediante consulta à planilha SINAPI do mês de referência ou consulta ao mercado (mínimo de 3 orçamentos)</t>
  </si>
  <si>
    <t>VALOR TOTAL ESTIMADO(B)</t>
  </si>
  <si>
    <t>C - MATERIAIS ELÉTRICOS</t>
  </si>
  <si>
    <t>ABRACADEIRA EM ACO PARA AMARRACAO DE ELETRODUTOS, TIPO D, COM 3/4" E PARAFUSO DE FIXACAO</t>
  </si>
  <si>
    <t>ALCA PREFORMADA DE DISTRIBUICAO, EM ACO GALVANIZADO, PARA CABO DE ALUMINIO DIAMETRO 16 A 25 MM</t>
  </si>
  <si>
    <t>ALCA PREFORMADA DE DISTRIBUICAO, EM ACO GALVANIZADO, PARA CONDUTORES DE ALUMINIO AWG 1/0 (CAA 6/1 OU CA 7 FIOS)</t>
  </si>
  <si>
    <t>ALCA PREFORMADA DE DISTRIBUICAO, EM ACO GALVANIZADO, PARA CONDUTORES DE ALUMINIO AWG 2 (CAA 6/1 OU CA 7 FIOS)</t>
  </si>
  <si>
    <t>ALCA PREFORMADA DE SERVICO, EM ACO GALVANIZADO, PARA CONDUTORES DE ALUMINIO AWG 4 (CAA 6/1)</t>
  </si>
  <si>
    <t>ALCA PREFORMADA DE SERVICO, EM ACO GALVANIZADO, PARA CONDUTORES DE ALUMINIO AWG 6 (CAA 6/1)</t>
  </si>
  <si>
    <t>CABO DE COBRE, FLEXIVEL, CLASSE 4 OU 5, ISOLACAO EM PVC/A, ANTICHAMA BWF-B, COBERTURA PVC-ST1, ANTICHAMA BWF-B, 1 CONDUTOR, 0,6/1 KV, SECAO NOMINAL 10 MM2</t>
  </si>
  <si>
    <t xml:space="preserve">M     </t>
  </si>
  <si>
    <t>CABO DE COBRE, FLEXIVEL, CLASSE 4 OU 5, ISOLACAO EM PVC/A, ANTICHAMA BWF-B, COBERTURA PVC-ST1, ANTICHAMA BWF-B, 1 CONDUTOR, 0,6/1 KV, SECAO NOMINAL 16 MM2</t>
  </si>
  <si>
    <t>CABO DE COBRE, FLEXIVEL, CLASSE 4 OU 5, ISOLACAO EM PVC/A, ANTICHAMA BWF-B, COBERTURA PVC-ST1, ANTICHAMA BWF-B, 1 CONDUTOR, 0,6/1 KV, SECAO NOMINAL 2,5 MM2</t>
  </si>
  <si>
    <t>CABO DE COBRE, FLEXIVEL, CLASSE 4 OU 5, ISOLACAO EM PVC/A, ANTICHAMA BWF-B, COBERTURA PVC-ST1, ANTICHAMA BWF-B, 1 CONDUTOR, 0,6/1 KV, SECAO NOMINAL 25 MM2</t>
  </si>
  <si>
    <t>CABO DE COBRE, FLEXIVEL, CLASSE 4 OU 5, ISOLACAO EM PVC/A, ANTICHAMA BWF-B, COBERTURA PVC-ST1, ANTICHAMA BWF-B, 1 CONDUTOR, 0,6/1 KV, SECAO NOMINAL 4 MM2</t>
  </si>
  <si>
    <t>CABO DE COBRE, FLEXIVEL, CLASSE 4 OU 5, ISOLACAO EM PVC/A, ANTICHAMA BWF-B, COBERTURA PVC-ST1, ANTICHAMA BWF-B, 1 CONDUTOR, 0,6/1 KV, SECAO NOMINAL 6 MM2</t>
  </si>
  <si>
    <t>CABO FLEXIVEL PVC 750 V, 2 CONDUTORES DE 1,5 MM2</t>
  </si>
  <si>
    <t>CABO FLEXIVEL PVC 750 V, 2 CONDUTORES DE 10,0 MM2</t>
  </si>
  <si>
    <t>CABO FLEXIVEL PVC 750 V, 2 CONDUTORES DE 4,0 MM2</t>
  </si>
  <si>
    <t>CABO FLEXIVEL PVC 750 V, 2 CONDUTORES DE 6,0 MM2</t>
  </si>
  <si>
    <t>CABO FLEXIVEL PVC 750 V, 3 CONDUTORES DE 1,5 MM2</t>
  </si>
  <si>
    <t>CABO FLEXIVEL PVC 750 V, 3 CONDUTORES DE 10,0 MM2</t>
  </si>
  <si>
    <t>CABO FLEXIVEL PVC 750 V, 3 CONDUTORES DE 4,0 MM2</t>
  </si>
  <si>
    <t>CABO FLEXIVEL PVC 750 V, 3 CONDUTORES DE 6,0 MM2</t>
  </si>
  <si>
    <t>CABO FLEXIVEL PVC 750 V, 4 CONDUTORES DE 1,5 MM2</t>
  </si>
  <si>
    <t>CABO FLEXIVEL PVC 750 V, 4 CONDUTORES DE 10,0 MM2</t>
  </si>
  <si>
    <t>CABO FLEXIVEL PVC 750 V, 4 CONDUTORES DE 4,0 MM2</t>
  </si>
  <si>
    <t>CABO FLEXIVEL PVC 750 V, 4 CONDUTORES DE 6,0 MM2</t>
  </si>
  <si>
    <t>CABO MULTIPOLAR DE COBRE, FLEXIVEL, CLASSE 4 OU 5, ISOLACAO EM HEPR, COBERTURA EM PVC-ST2, ANTICHAMA BWF-B, 0,6/1 KV, 3 CONDUTORES DE 1,5 MM2</t>
  </si>
  <si>
    <t>CABO MULTIPOLAR DE COBRE, FLEXIVEL, CLASSE 4 OU 5, ISOLACAO EM HEPR, COBERTURA EM PVC-ST2, ANTICHAMA BWF-B, 0,6/1 KV, 3 CONDUTORES DE 10 MM2</t>
  </si>
  <si>
    <t>CABO MULTIPOLAR DE COBRE, FLEXIVEL, CLASSE 4 OU 5, ISOLACAO EM HEPR, COBERTURA EM PVC-ST2, ANTICHAMA BWF-B, 0,6/1 KV, 3 CONDUTORES DE 120 MM2</t>
  </si>
  <si>
    <t>CABO MULTIPOLAR DE COBRE, FLEXIVEL, CLASSE 4 OU 5, ISOLACAO EM HEPR, COBERTURA EM PVC-ST2, ANTICHAMA BWF-B, 0,6/1 KV, 3 CONDUTORES DE 16 MM2</t>
  </si>
  <si>
    <t>CABO MULTIPOLAR DE COBRE, FLEXIVEL, CLASSE 4 OU 5, ISOLACAO EM HEPR, COBERTURA EM PVC-ST2, ANTICHAMA BWF-B, 0,6/1 KV, 3 CONDUTORES DE 2,5 MM2</t>
  </si>
  <si>
    <t>CABO MULTIPOLAR DE COBRE, FLEXIVEL, CLASSE 4 OU 5, ISOLACAO EM HEPR, COBERTURA EM PVC-ST2, ANTICHAMA BWF-B, 0,6/1 KV, 3 CONDUTORES DE 25 MM2</t>
  </si>
  <si>
    <t>CABO MULTIPOLAR DE COBRE, FLEXIVEL, CLASSE 4 OU 5, ISOLACAO EM HEPR, COBERTURA EM PVC-ST2, ANTICHAMA BWF-B, 0,6/1 KV, 3 CONDUTORES DE 35 MM2</t>
  </si>
  <si>
    <t>CABO MULTIPOLAR DE COBRE, FLEXIVEL, CLASSE 4 OU 5, ISOLACAO EM HEPR, COBERTURA EM PVC-ST2, ANTICHAMA BWF-B, 0,6/1 KV, 3 CONDUTORES DE 4 MM2</t>
  </si>
  <si>
    <t>CABO MULTIPOLAR DE COBRE, FLEXIVEL, CLASSE 4 OU 5, ISOLACAO EM HEPR, COBERTURA EM PVC-ST2, ANTICHAMA BWF-B, 0,6/1 KV, 3 CONDUTORES DE 50 MM2</t>
  </si>
  <si>
    <t>CABO MULTIPOLAR DE COBRE, FLEXIVEL, CLASSE 4 OU 5, ISOLACAO EM HEPR, COBERTURA EM PVC-ST2, ANTICHAMA BWF-B, 0,6/1 KV, 3 CONDUTORES DE 6 MM2</t>
  </si>
  <si>
    <t>CABO MULTIPOLAR DE COBRE, FLEXIVEL, CLASSE 4 OU 5, ISOLACAO EM HEPR, COBERTURA EM PVC-ST2, ANTICHAMA BWF-B, 0,6/1 KV, 3 CONDUTORES DE 70 MM2</t>
  </si>
  <si>
    <t>CABO MULTIPOLAR DE COBRE, FLEXIVEL, CLASSE 4 OU 5, ISOLACAO EM HEPR, COBERTURA EM PVC-ST2, ANTICHAMA BWF-B, 0,6/1 KV, 3 CONDUTORES DE 95 MM2</t>
  </si>
  <si>
    <t>CAIXA DE PASSAGEM, EM PVC, DE 4" X 2", PARA ELETRODUTO FLEXIVEL CORRUGADO</t>
  </si>
  <si>
    <t>CONDULETE DE ALUMINIO TIPO X, PARA ELETRODUTO ROSCAVEL DE 3/4", COM TAMPA CEGA</t>
  </si>
  <si>
    <t>CONECTOR DE ALUMINIO TIPO PRENSA CABO, BITOLA 1 1/2", PARA CABOS DE DIAMETRO DE 37 A 40 MM</t>
  </si>
  <si>
    <t>CONECTOR DE ALUMINIO TIPO PRENSA CABO, BITOLA 1 1/4", PARA CABOS DE DIAMETRO DE 31 A 34 MM</t>
  </si>
  <si>
    <t>CONECTOR DE ALUMINIO TIPO PRENSA CABO, BITOLA 1", PARA CABOS DE DIAMETRO DE 22,5 A 25 MM</t>
  </si>
  <si>
    <t>CONECTOR DE ALUMINIO TIPO PRENSA CABO, BITOLA 1/2", PARA CABOS DE DIAMETRO DE 12,5 A 15 MM</t>
  </si>
  <si>
    <t>CONECTOR DE ALUMINIO TIPO PRENSA CABO, BITOLA 2", PARA CABOS DE DIAMETRO DE 47,5 A 50 MM</t>
  </si>
  <si>
    <t>CONECTOR DE ALUMINIO TIPO PRENSA CABO, BITOLA 3/4", PARA CABOS DE DIAMETRO DE 17,5 A 20 MM</t>
  </si>
  <si>
    <t>CONECTOR DE ALUMINIO TIPO PRENSA CABO, BITOLA 3/8", PARA CABOS DE DIAMETRO DE 9 A 10 MM</t>
  </si>
  <si>
    <t>CONECTOR METALICO TIPO PARAFUSO FENDIDO (SPLIT BOLT), COM SEPARADOR DE CABOS BIMETALICOS, PARA CABOS ATE 25 MM2</t>
  </si>
  <si>
    <t>CONECTOR METALICO TIPO PARAFUSO FENDIDO (SPLIT BOLT), COM SEPARADOR DE CABOS BIMETALICOS, PARA CABOS ATE 50 MM2</t>
  </si>
  <si>
    <t>CONECTOR METALICO TIPO PARAFUSO FENDIDO (SPLIT BOLT), COM SEPARADOR DE CABOS BIMETALICOS, PARA CABOS ATE 70 MM2</t>
  </si>
  <si>
    <t>CONECTOR METALICO TIPO PARAFUSO FENDIDO (SPLIT BOLT), PARA CABOS ATE 10 MM2</t>
  </si>
  <si>
    <t>CONECTOR METALICO TIPO PARAFUSO FENDIDO (SPLIT BOLT), PARA CABOS ATE 120 MM2</t>
  </si>
  <si>
    <t>CONECTOR METALICO TIPO PARAFUSO FENDIDO (SPLIT BOLT), PARA CABOS ATE 150 MM2</t>
  </si>
  <si>
    <t>CONECTOR METALICO TIPO PARAFUSO FENDIDO (SPLIT BOLT), PARA CABOS ATE 16 MM2</t>
  </si>
  <si>
    <t>CONECTOR METALICO TIPO PARAFUSO FENDIDO (SPLIT BOLT), PARA CABOS ATE 185 MM2</t>
  </si>
  <si>
    <t>CONECTOR METALICO TIPO PARAFUSO FENDIDO (SPLIT BOLT), PARA CABOS ATE 25 MM2</t>
  </si>
  <si>
    <t>CONECTOR METALICO TIPO PARAFUSO FENDIDO (SPLIT BOLT), PARA CABOS ATE 35 MM2</t>
  </si>
  <si>
    <t>CONECTOR METALICO TIPO PARAFUSO FENDIDO (SPLIT BOLT), PARA CABOS ATE 50 MM2</t>
  </si>
  <si>
    <t>CONECTOR METALICO TIPO PARAFUSO FENDIDO (SPLIT BOLT), PARA CABOS ATE 6 MM2</t>
  </si>
  <si>
    <t>CONECTOR METALICO TIPO PARAFUSO FENDIDO (SPLIT BOLT), PARA CABOS ATE 70 MM2</t>
  </si>
  <si>
    <t>CONECTOR METALICO TIPO PARAFUSO FENDIDO (SPLIT BOLT), PARA CABOS ATE 95 MM2</t>
  </si>
  <si>
    <t>CONECTOR RETO DE ALUMINIO PARA ELETRODUTO DE 1 1/2", PARA ADAPTAR ENTRADA DE ELETRODUTO METALICO FLEXIVEL EM QUADROS</t>
  </si>
  <si>
    <t>CONECTOR RETO DE ALUMINIO PARA ELETRODUTO DE 1 1/4", PARA ADAPTAR ENTRADA DE ELETRODUTO METALICO FLEXIVEL EM QUADROS</t>
  </si>
  <si>
    <t>CONECTOR RETO DE ALUMINIO PARA ELETRODUTO DE 1", PARA ADAPTAR ENTRADA DE ELETRODUTO METALICO FLEXIVEL EM QUADROS</t>
  </si>
  <si>
    <t>CONECTOR RETO DE ALUMINIO PARA ELETRODUTO DE 1/2", PARA ADAPTAR ENTRADA DE ELETRODUTO METALICO FLEXIVEL EM QUADROS</t>
  </si>
  <si>
    <t>CONECTOR RETO DE ALUMINIO PARA ELETRODUTO DE 2 1/2", PARA ADAPTAR ENTRADA DE ELETRODUTO METALICO FLEXIVEL EM QUADROS</t>
  </si>
  <si>
    <t>CONECTOR RETO DE ALUMINIO PARA ELETRODUTO DE 2", PARA ADAPTAR ENTRADA DE ELETRODUTO METALICO FLEXIVEL EM QUADROS</t>
  </si>
  <si>
    <t>CONECTOR RETO DE ALUMINIO PARA ELETRODUTO DE 3", PARA ADAPTAR ENTRADA DE ELETRODUTO METALICO FLEXIVEL EM QUADROS</t>
  </si>
  <si>
    <t>CONECTOR RETO DE ALUMINIO PARA ELETRODUTO DE 3/4", PARA ADAPTAR ENTRADA DE ELETRODUTO METALICO FLEXIVEL EM QUADROS</t>
  </si>
  <si>
    <t>CONECTOR RETO DE ALUMINIO PARA ELETRODUTO DE 4", PARA ADAPTAR ENTRADA DE ELETRODUTO METALICO FLEXIVEL EM QUADROS</t>
  </si>
  <si>
    <t>DISJUNTOR TERMICO E MAGNETICO AJUSTAVEIS, TRIPOLAR DE 100 ATE 250A, CAPACIDADE DE INTERRUPCAO DE 35KA</t>
  </si>
  <si>
    <t>DISJUNTOR TIPO DIN/IEC, BIPOLAR DE 6 ATE 32A</t>
  </si>
  <si>
    <t>DISJUNTOR TIPO DIN/IEC, MONOPOLAR DE 6  ATE  32A</t>
  </si>
  <si>
    <t>DISJUNTOR TIPO DIN/IEC, TRIPOLAR DE 10 ATE 50A</t>
  </si>
  <si>
    <t>DISJUNTOR TIPO NEMA, TRIPOLAR 60 ATE 100 A, TENSAO MAXIMA DE 415 V</t>
  </si>
  <si>
    <t>DISPOSITIVO DR, 2 POLOS, SENSIBILIDADE DE 30 MA, CORRENTE DE 25 A, TIPO AC</t>
  </si>
  <si>
    <t>DISPOSITIVO DR, 2 POLOS, SENSIBILIDADE DE 30 MA, CORRENTE DE 40 A, TIPO AC</t>
  </si>
  <si>
    <t>ELETRODUTO FLEXIVEL, EM ACO GALVANIZADO, REVESTIDO EXTERNAMENTE COM PVC PRETO, DIAMETRO EXTERNO DE 25 MM (3/4"), TIPO SEALTUBO</t>
  </si>
  <si>
    <t>ELETRODUTO PVC FLEXIVEL CORRUGADO, COR AMARELA, DE 25 MM</t>
  </si>
  <si>
    <t>FIO DE COBRE, SOLIDO, CLASSE 1, ISOLACAO EM PVC/A, ANTICHAMA BWF-B, 450/750V, SECAO NOMINAL 1,5 MM2</t>
  </si>
  <si>
    <t>FIO DE COBRE, SOLIDO, CLASSE 1, ISOLACAO EM PVC/A, ANTICHAMA BWF-B, 450/750V, SECAO NOMINAL 10 MM2</t>
  </si>
  <si>
    <t>FIO DE COBRE, SOLIDO, CLASSE 1, ISOLACAO EM PVC/A, ANTICHAMA BWF-B, 450/750V, SECAO NOMINAL 2,5 MM2</t>
  </si>
  <si>
    <t>FIO DE COBRE, SOLIDO, CLASSE 1, ISOLACAO EM PVC/A, ANTICHAMA BWF-B, 450/750V, SECAO NOMINAL 4 MM2</t>
  </si>
  <si>
    <t>FIO DE COBRE, SOLIDO, CLASSE 1, ISOLACAO EM PVC/A, ANTICHAMA BWF-B, 450/750V, SECAO NOMINAL 6 MM2</t>
  </si>
  <si>
    <t>FITA ISOLANTE ADESIVA ANTICHAMA, USO ATE 750 V, EM ROLO DE 19 MM X 20 M</t>
  </si>
  <si>
    <t>FITA ISOLANTE DE BORRACHA AUTOFUSAO, USO ATE 69 KV (ALTA TENSAO)</t>
  </si>
  <si>
    <t>FITA PLASTICA ZEBRADA PARA DEMARCACAO DE AREAS, LARGURA = 7 CM, SEM ADESIVO (COLETADO CAIXA)</t>
  </si>
  <si>
    <t>INTERRUPTOR BIPOLAR 10A, 250V, CONJUNTO MONTADO PARA EMBUTIR 4" X 2" (PLACA + SUPORTE + MODULO)</t>
  </si>
  <si>
    <t>INTERRUPTOR BIPOLAR SIMPLES 10 A, 250 V (APENAS MODULO)</t>
  </si>
  <si>
    <t>INTERRUPTOR INTERMEDIARIO 10 A, 250 V (APENAS MODULO)</t>
  </si>
  <si>
    <t>INTERRUPTOR INTERMEDIARIO 10A, 250V, CONJUNTO MONTADO PARA EMBUTIR 4" X 2" (PLACA + SUPORTE + MODULO)</t>
  </si>
  <si>
    <t>INTERRUPTOR PARALELO + TOMADA 2P+T 10A, 250V, CONJUNTO MONTADO PARA EMBUTIR 4" X 2" (PLACA + SUPORTE + MODULOS)</t>
  </si>
  <si>
    <t>INTERRUPTOR PARALELO 10A, 250V (APENAS MODULO)</t>
  </si>
  <si>
    <t>INTERRUPTOR PARALELO 10A, 250V, CONJUNTO MONTADO PARA EMBUTIR 4" X 2" (PLACA + SUPORTE + MODULO)</t>
  </si>
  <si>
    <t>INTERRUPTOR SIMPLES + 2 INTERRUPTORES PARALELOS 10A, 250V, CONJUNTO MONTADO PARA EMBUTIR 4" X 2" (PLACA + SUPORTE + MODULOS)</t>
  </si>
  <si>
    <t>INTERRUPTOR SIMPLES + INTERRUPTOR PARALELO + TOMADA 2P+T 10A, 250V, CONJUNTO MONTADO PARA EMBUTIR 4" X 2" (PLACA + SUPORTE + MODULOS)</t>
  </si>
  <si>
    <t>INTERRUPTOR SIMPLES + INTERRUPTOR PARALELO 10A, 250V, CONJUNTO MONTADO PARA EMBUTIR 4" X 2" (PLACA + SUPORTE + MODULOS)</t>
  </si>
  <si>
    <t>INTERRUPTOR SIMPLES + TOMADA 2P+T 10A, 250V, CONJUNTO MONTADO PARA EMBUTIR 4" X 2" (PLACA + SUPORTE + MODULOS)</t>
  </si>
  <si>
    <t>INTERRUPTOR SIMPLES 10A, 250V (APENAS MODULO)</t>
  </si>
  <si>
    <t>INTERRUPTOR SIMPLES 10A, 250V, CONJUNTO MONTADO PARA EMBUTIR 4" X 2" (PLACA + SUPORTE + MODULO)</t>
  </si>
  <si>
    <t>INTERRUPTOR SIMPLES 10A, 250V, CONJUNTO MONTADO PARA SOBREPOR 4" X 2" (CAIXA + 2 MODULOS)</t>
  </si>
  <si>
    <t>INTERRUPTOR SIMPLES 10A, 250V, CONJUNTO MONTADO PARA SOBREPOR 4" X 2" (CAIXA + MODULO)</t>
  </si>
  <si>
    <t>INTERRUPTORES PARALELOS (2 MODULOS) + TOMADA 2P+T 10A, 250V, CONJUNTO MONTADO PARA EMBUTIR 4" X 2" (PLACA + SUPORTE + MODULOS)</t>
  </si>
  <si>
    <t>INTERRUPTORES PARALELOS (2 MODULOS) 10A, 250V, CONJUNTO MONTADO PARA EMBUTIR 4" X 2" (PLACA + SUPORTE + MODULOS)</t>
  </si>
  <si>
    <t>INTERRUPTORES PARALELOS (3 MODULOS) 10A, 250V, CONJUNTO MONTADO PARA EMBUTIR 4" X 2" (PLACA + SUPORTE + MODULO)</t>
  </si>
  <si>
    <t>INTERRUPTORES SIMPLES (2 MODULOS) + 1 INTERRUPTOR PARALELO 10A, 250V, CONJUNTO MONTADO PARA EMBUTIR 4" X 2" (PLACA + SUPORTE + MODULOS)</t>
  </si>
  <si>
    <t>INTERRUPTORES SIMPLES (2 MODULOS) + TOMADA 2P+T 10A, 250V, CONJUNTO MONTADO PARA EMBUTIR 4" X 2" (PLACA + SUPORTE + MODULOS)</t>
  </si>
  <si>
    <t>INTERRUPTORES SIMPLES (2 MODULOS) 10A, 250V, CONJUNTO MONTADO PARA EMBUTIR 4" X 2" (PLACA + SUPORTE + MODULOS)</t>
  </si>
  <si>
    <t>INTERRUPTORES SIMPLES (3 MODULOS) 10A, 250V, CONJUNTO MONTADO PARA EMBUTIR 4" X 2" (PLACA + SUPORTE + MODULOS)</t>
  </si>
  <si>
    <t>LAMPADA DE LUZ MISTA 160 W, BASE E27 (220 V)</t>
  </si>
  <si>
    <t>LAMPADA DE LUZ MISTA 250 W, BASE E27 (220 V)</t>
  </si>
  <si>
    <t>LAMPADA DE LUZ MISTA 500 W, BASE E40 (220 V)</t>
  </si>
  <si>
    <t>LAMPADA FLUORESCENTE COMPACTA 2U BRANCA 15 W, BASE E27 (127/220 V)</t>
  </si>
  <si>
    <t>LAMPADA FLUORESCENTE COMPACTA 2U/3U BRANCA 9/10 W, BASE E27 (127/220 V)</t>
  </si>
  <si>
    <t>LAMPADA FLUORESCENTE COMPACTA 3U BRANCA 20 W, BASE E27 (127/220 V)</t>
  </si>
  <si>
    <t>LAMPADA FLUORESCENTE COMPACTA BRANCA 135 W, BASE E40 (127/220 V)</t>
  </si>
  <si>
    <t>LAMPADA FLUORESCENTE ESPIRAL BRANCA 45 W, BASE E27 (127/220 V)</t>
  </si>
  <si>
    <t>LAMPADA FLUORESCENTE ESPIRAL BRANCA 65 W, BASE E27 (127/220 V)</t>
  </si>
  <si>
    <t>LAMPADA FLUORESCENTE TUBULAR T10, DE 20 OU 40 W, BIVOLT</t>
  </si>
  <si>
    <t>LAMPADA FLUORESCENTE TUBULAR T5 DE 14 W, BIVOLT</t>
  </si>
  <si>
    <t>LAMPADA FLUORESCENTE TUBULAR T8 DE 16/18 W, BIVOLT</t>
  </si>
  <si>
    <t>LAMPADA FLUORESCENTE TUBULAR T8 DE 32/36 W, BIVOLT</t>
  </si>
  <si>
    <t>LAMPADA LED 10 W BIVOLT BRANCA, FORMATO TRADICIONAL (BASE E27)</t>
  </si>
  <si>
    <t>LAMPADA LED 6 W BIVOLT BRANCA, FORMATO TRADICIONAL (BASE E27)</t>
  </si>
  <si>
    <t>LAMPADA LED TIPO DICROICA BIVOLT, LUZ BRANCA, 5 W (BASE GU10)</t>
  </si>
  <si>
    <t>LAMPADA LED TUBULAR BIVOLT 18/20 W, BASE G13</t>
  </si>
  <si>
    <t>LAMPADA LED TUBULAR BIVOLT 9/10 W, BASE G13</t>
  </si>
  <si>
    <t>LUMINARIA ABERTA P/ ILUMINACAO PUBLICA, TIPO X-57 PETERCO OU EQUIV</t>
  </si>
  <si>
    <t>LUMINARIA ARANDELA TIPO MEIA-LUA COM VIDRO FOSCO *30 X 15* CM, PARA 1 LAMPADA, BASE E27, POTENCIA MAXIMA 40/60 W (NAO INCLUI LAMPADA)</t>
  </si>
  <si>
    <t>LUMINARIA DE EMBUTIR EM CHAPA DE ACO PARA 2 LAMPADAS FLUORESCENTES DE 14 W COM REFLETOR E ALETAS EM ALUMINIO, COMPLETA (INCLUI REATOR E LAMPADAS)</t>
  </si>
  <si>
    <t>LUMINARIA DE EMBUTIR EM CHAPA DE ACO PARA 4 LAMPADAS FLUORESCENTES DE 14 W *60 X 60 CM* ALETADA (NAO INCLUI REATOR E LAMPADAS)</t>
  </si>
  <si>
    <t>LUMINARIA DE EMERGENCIA 30 LEDS, POTENCIA 2 W, BATERIA DE LITIO, AUTONOMIA DE 6 HORAS</t>
  </si>
  <si>
    <t>LUMINARIA DE LED PARA ILUMINACAO PUBLICA, DE 98 W  ATE 137 W, INVOLUCRO EM ALUMINIO OU ACO INOX (COLETADO CAIXA)</t>
  </si>
  <si>
    <t>LUMINARIA DE SOBREPOR EM CHAPA DE ACO COM ALETAS PLASTICAS, PARA 1 LAMPADA, BASE E27, POTENCIA MAXIMA 40/60 W (NAO INCLUI LAMPADA)</t>
  </si>
  <si>
    <t>LUMINARIA DE SOBREPOR EM CHAPA DE ACO COM ALETAS PLASTICAS, PARA 2 LAMPADAS, BASE E27, POTENCIA MAXIMA 40/60 W (NAO INCLUI LAMPADAS)</t>
  </si>
  <si>
    <t>LUMINARIA DE SOBREPOR EM CHAPA DE ACO PARA 1 LAMPADA FLUORESCENTE DE *18* W, ALETADA, COMPLETA (LAMPADA E REATOR INCLUSOS)</t>
  </si>
  <si>
    <t>LUMINARIA DE SOBREPOR EM CHAPA DE ACO PARA 1 LAMPADA FLUORESCENTE DE *18* W, PERFIL COMERCIAL (NAO INCLUI REATOR E LAMPADA)</t>
  </si>
  <si>
    <t>LUMINARIA DE SOBREPOR EM CHAPA DE ACO PARA 1 LAMPADA FLUORESCENTE DE *36* W, ALETADA, COMPLETA (LAMPADA E REATOR INCLUSOS)</t>
  </si>
  <si>
    <t>LUMINARIA DE SOBREPOR EM CHAPA DE ACO PARA 1 LAMPADA FLUORESCENTE DE *36* W, PERFIL COMERCIAL (NAO INCLUI REATOR E LAMPADA)</t>
  </si>
  <si>
    <t>LUMINARIA DE SOBREPOR EM CHAPA DE ACO PARA 2 LAMPADAS FLUORESCENTES DE *18* W, ALETADA, COMPLETA (LAMPADAS E REATOR INCLUSOS)</t>
  </si>
  <si>
    <t>LUMINARIA DE SOBREPOR EM CHAPA DE ACO PARA 2 LAMPADAS FLUORESCENTES DE *18* W, PERFIL COMERCIAL (NAO INCLUI REATOR E LAMPADAS)</t>
  </si>
  <si>
    <t>LUMINARIA DE SOBREPOR EM CHAPA DE ACO PARA 2 LAMPADAS FLUORESCENTES DE *36* W, ALETADA, COMPLETA (LAMPADAS E REATOR INCLUSOS)</t>
  </si>
  <si>
    <t>LUMINARIA DE SOBREPOR EM CHAPA DE ACO PARA 2 LAMPADAS FLUORESCENTES DE *36* W, PERFIL COMERCIAL (NAO INCLUI REATOR E LAMPADAS)</t>
  </si>
  <si>
    <t>LUMINARIA DE TETO PLAFON/PLAFONIER EM PLASTICO COM BASE E27, POTENCIA MAXIMA 60 W (NAO INCLUI LAMPADA)</t>
  </si>
  <si>
    <t>LUMINARIA LED REFLETOR RETANGULAR BIVOLT, LUZ BRANCA, 10 W</t>
  </si>
  <si>
    <t>LUMINARIA LED REFLETOR RETANGULAR BIVOLT, LUZ BRANCA, 30 W</t>
  </si>
  <si>
    <t>LUMINARIA LED REFLETOR RETANGULAR BIVOLT, LUZ BRANCA, 50 W</t>
  </si>
  <si>
    <t>LUMINARIA PLAFON REDONDO COM VIDRO FOSCO DIAMETRO *25* CM, PARA 1 LAMPADA, BASE E27, POTENCIA MAXIMA 40/60 W (NAO INCLUI LAMPADA)</t>
  </si>
  <si>
    <t>LUMINARIA PLAFON REDONDO COM VIDRO FOSCO DIAMETRO *30* CM, PARA 2 LAMPADAS, BASE E27, POTENCIA MAXIMA 40/60 W (NAO INCLUI LAMPADAS)</t>
  </si>
  <si>
    <t>LUMINARIA SOLAR EXTERNA, LED, SPOT REFLETOR, POTENCIA DE 10 W, INCLUINDO BATERIA RECARREGAVEL COM ENERGIA SOLAR E BOTAO LIGA/ DESLIGA, DIA/ NOITE AUTOMATICO COM SENSOR DE LUMINOSIDADE, EM PP ABS E ACO INOXIDAVEL, RESISTENTE AO FRIO E AO CALOR,  IMPERMEAVEL, IP55, TEMPO DE CARREGAMENTO 5 A 7 HORAS, TEMPO DE ILUMINACAO 5 A 6 HORAS (COLETADO CAIXA).</t>
  </si>
  <si>
    <t>LUMINARIA SPOT DE SOBREPOR EM ALUMINIO COM ALETA PLASTICA PARA 1 LAMPADA, BASE E27, POTENCIA MAXIMA 40/60 W (NAO INCLUI LAMPADA)</t>
  </si>
  <si>
    <t>LUMINARIA SPOT DE SOBREPOR EM ALUMINIO COM ALETA PLASTICA PARA 2 LAMPADAS, BASE E27, POTENCIA MAXIMA 40/60 W (NAO INCLUI LAMPADA)</t>
  </si>
  <si>
    <t>LUMINARIA TIPO TARTARUGA PARA AREA EXTERNA EM ALUMINIO, COM GRADE, PARA 1 LAMPADA, BASE E27, POTENCIA MAXIMA 40/60 W (NAO INCLUI LAMPADA)</t>
  </si>
  <si>
    <t>REATOR ELETRONICO BIVOLT PARA 1 LAMPADA FLUORESCENTE DE 18/20 W</t>
  </si>
  <si>
    <t>REATOR ELETRONICO BIVOLT PARA 1 LAMPADA FLUORESCENTE DE 36/40 W</t>
  </si>
  <si>
    <t>REATOR ELETRONICO BIVOLT PARA 2 LAMPADAS FLUORESCENTES DE 14 W</t>
  </si>
  <si>
    <t>REATOR ELETRONICO BIVOLT PARA 2 LAMPADAS FLUORESCENTES DE 18/20 W</t>
  </si>
  <si>
    <t>REATOR ELETRONICO BIVOLT PARA 2 LAMPADAS FLUORESCENTES DE 36/40 W</t>
  </si>
  <si>
    <t>REATOR INTERNO/INTEGRADO PARA LAMPADA VAPOR METALICO 400 W, ALTO FATOR DE POTENCIA</t>
  </si>
  <si>
    <t>REATOR P/ 1 LAMPADA VAPOR DE MERCURIO 125W USO EXT</t>
  </si>
  <si>
    <t>REATOR P/ 1 LAMPADA VAPOR DE MERCURIO 250W USO EXT</t>
  </si>
  <si>
    <t>REATOR P/ 1 LAMPADA VAPOR DE MERCURIO 400W USO EXT</t>
  </si>
  <si>
    <t>REATOR P/ LAMPADA VAPOR DE SODIO 250W USO EXT</t>
  </si>
  <si>
    <t>TOMADA 2P+T 10A, 250V, CONJUNTO MONTADO PARA EMBUTIR 4" X 2" (PLACA + SUPORTE + MODULO)</t>
  </si>
  <si>
    <t>TOMADA 2P+T 10A, 250V, CONJUNTO MONTADO PARA SOBREPOR 4" X 2" (CAIXA + MODULO)</t>
  </si>
  <si>
    <t>TOMADA 2P+T 20A 250V, CONJUNTO MONTADO PARA EMBUTIR 4" X 2" (PLACA + SUPORTE + MODULO)</t>
  </si>
  <si>
    <t>Outros Materiais de Elétrica e  não previstos acima, mediante consulta à planilha SINAPI do mês de referência ou consulta ao mercado (mínimo de 3 orçamentos)</t>
  </si>
  <si>
    <t>VALOR TOTAL ESTIMADO(C)</t>
  </si>
  <si>
    <t>D - MATERIAIS DE MECÂNICA</t>
  </si>
  <si>
    <t>ACETILENO (RECARGA PARA CILINDRO DE CONJUNTO OXICORTE GRANDE)</t>
  </si>
  <si>
    <t>ARRUELA 5/8" LISA</t>
  </si>
  <si>
    <t>ARRUELA ACO 1/2"</t>
  </si>
  <si>
    <t>ARRUELA EM ALUMINIO, COM ROSCA, DE 1/2", PARA ELETRODUTO</t>
  </si>
  <si>
    <t>Barra roscada zincada ø 1/4" Barra roscada zincada ø 1/4"</t>
  </si>
  <si>
    <t>Barra roscada zincada ø 3/8" Barra roscada zincada ø 3/8"</t>
  </si>
  <si>
    <t>Barra roscada zincada ø 5/16" Barra roscada zincada ø 5/16"</t>
  </si>
  <si>
    <t>Bobina solenóide</t>
  </si>
  <si>
    <t>CANTONEIRA FERRO GALVANIZADO DE ABAS IGUAIS, 1 1/2" X 1/4" (L X E), 3,40 KG/M</t>
  </si>
  <si>
    <t>Capacitor 10 Microfarad 250V</t>
  </si>
  <si>
    <t>Capacitor 20 Microfarad 250V</t>
  </si>
  <si>
    <t>Chave de fluxo para ar</t>
  </si>
  <si>
    <t>Chave de fluxo tipo palheta, para líquidos, com conexão tipo macho diâmetro 1´, ref. AT2011 da Contech ou equivalente</t>
  </si>
  <si>
    <t>COLA A BASE DE RESINA SINTETICA PARA CHAPA DE LAMINADO MELAMINICO</t>
  </si>
  <si>
    <t>MÉDIA OUTROS PREGÕES</t>
  </si>
  <si>
    <t>Compressor para split 13.000 Btu's</t>
  </si>
  <si>
    <t>Compressor para split 16.000 Btu's</t>
  </si>
  <si>
    <t>Compressor para split 17.000 Btu's</t>
  </si>
  <si>
    <t>Compressor para split 18.000 Btu's</t>
  </si>
  <si>
    <t>Compressor para split 22.800 Btu's</t>
  </si>
  <si>
    <t>Compressor para split 36.000 Btu's</t>
  </si>
  <si>
    <t>Compressor para split 60.000 Btu</t>
  </si>
  <si>
    <t>Compressor para split 7.500 Btu's</t>
  </si>
  <si>
    <t>Compressor para split 9.000 Btu's</t>
  </si>
  <si>
    <t>Correia A-24</t>
  </si>
  <si>
    <t>Correia A-27</t>
  </si>
  <si>
    <t>Correia A-29</t>
  </si>
  <si>
    <t>Correia A-32</t>
  </si>
  <si>
    <t>Correia A-37</t>
  </si>
  <si>
    <t>Correia AX29</t>
  </si>
  <si>
    <t>Correia B-32</t>
  </si>
  <si>
    <t>Correia B-42</t>
  </si>
  <si>
    <t>Correia B-52</t>
  </si>
  <si>
    <t>Correia B-64</t>
  </si>
  <si>
    <t>Correia B-67</t>
  </si>
  <si>
    <t>Detergente limpa metal tipo Thilex, Solupan, Metasil ou similar (5 litros)</t>
  </si>
  <si>
    <t>ELETRODO REVESTIDO AWS - E6013, DIAMETRO IGUAL A 2,50 MM</t>
  </si>
  <si>
    <t>ESTOPA</t>
  </si>
  <si>
    <t>FILTRO TIPO "Y" EM BRONZE DIÂMETRO DE 1 1/2" NPT</t>
  </si>
  <si>
    <t>FILTRO TIPO "Y" EM BRONZE DIÂMETRO DE 1 1/4" NPT</t>
  </si>
  <si>
    <t>FILTRO TIPO "Y" EM BRONZE DIÂMETRO DE 1" NPT</t>
  </si>
  <si>
    <t>FITA VEDA ROSCA EM ROLOS DE 18 MM X 50 M (L X C)</t>
  </si>
  <si>
    <t>Gás nitrogênio</t>
  </si>
  <si>
    <t>m³</t>
  </si>
  <si>
    <t>Gás R134a - 13,6kg</t>
  </si>
  <si>
    <t>Gás R141-B - 13,6kg</t>
  </si>
  <si>
    <t>Gás R22 - 13,6kg</t>
  </si>
  <si>
    <t>Gás R410A - 11,34kg</t>
  </si>
  <si>
    <t>JOELHO PVC,  SOLDAVEL COM ROSCA, 90 GRAUS, 25 MM X 3/4", PARA AGUA FRIA PREDIAL</t>
  </si>
  <si>
    <t>JOELHO PVC, ROSCAVEL, 90 GRAUS, 1", PARA AGUA FRIA PREDIAL</t>
  </si>
  <si>
    <t>LUVA DE FERRO GALVANIZADO, COM ROSCA BSP, DE 1/2"</t>
  </si>
  <si>
    <t>LUVA DE REDUCAO DE FERRO GALVANIZADO, COM ROSCA BSP MACHO/FEMEA, DE 3/4" X 1/2"</t>
  </si>
  <si>
    <t>LUVA DE REDUCAO DE FERRO GALVANIZADO, COM ROSCA BSP, DE 2" X 1"</t>
  </si>
  <si>
    <t>MANOMETRO COM CAIXA EM ACO PINTADO, ESCALA *10* KGF/CM2 (*10* BAR), DIAMETRO NOMINAL DE 100 MM, CONEXAO DE 1/2"</t>
  </si>
  <si>
    <t>Manta de borracha 3,2mm X 1m</t>
  </si>
  <si>
    <t>NIPLE DE FERRO GALVANIZADO, COM ROSCA BSP, DE 1/2"</t>
  </si>
  <si>
    <t>NIPLE DE FERRO GALVANIZADO, COM ROSCA BSP, DE 3/4"</t>
  </si>
  <si>
    <t>Óleo lubrificante SAE 90</t>
  </si>
  <si>
    <t>OXIGENIO, RECARGA PARA CILINDRO DE CONJUNTO OXICORTE GRANDE</t>
  </si>
  <si>
    <t xml:space="preserve">M3    </t>
  </si>
  <si>
    <t>PARAFUSO ZINCADO, SEXTAVADO, COM ROSCA INTEIRA, DIAMETRO 5/8", COMPRIMENTO 2 1/4"</t>
  </si>
  <si>
    <t>PORCA ACO SEXTAVADA A325 1/4"</t>
  </si>
  <si>
    <t>PORCA SEXTAVADA 3/8"</t>
  </si>
  <si>
    <t>PORCA ZINCADA, SEXTAVADA, DIAMETRO 5/16"</t>
  </si>
  <si>
    <t>Rebite de Repuxo 3,2 x 6,0mm</t>
  </si>
  <si>
    <t>Rebite de Repuxo 4,0 x 16,0mm</t>
  </si>
  <si>
    <t>Rebite de Repuxo 4,8 x 12,7mm</t>
  </si>
  <si>
    <t>REGISTRO GAVETA BRUTO EM LATAO FORJADO, BITOLA 3/4 " (REF 1509)</t>
  </si>
  <si>
    <t>SOLDA EM VARETA FOSCOPER, D = *2,5* MM  X COMPRIMENTO 500 MM</t>
  </si>
  <si>
    <t>SOLVENTE DILUENTE A BASE DE AGUARRAS</t>
  </si>
  <si>
    <t>TE DE FERRO GALVANIZADO, DE 2"</t>
  </si>
  <si>
    <t>TUBO (CAPA/CALHA)ESPONJOSO POLIPLAST 3/8"</t>
  </si>
  <si>
    <t>TUBO DE COBRE FLEXIVEL, D = 1/2 ", E = 0,79 MM, PARA AR-CONDICIONADO/ INSTALACOES GAS RESIDENCIAIS E COMERCIAIS</t>
  </si>
  <si>
    <t>TUBO DE COBRE FLEXIVEL, D = 1/4 ", E = 0,79 MM, PARA AR-CONDICIONADO/ INSTALACOES GAS RESIDENCIAIS E COMERCIAIS</t>
  </si>
  <si>
    <t>TUBO DE COBRE FLEXIVEL, D = 3/4 ", E = 0,79 MM, PARA AR-CONDICIONADO/ INSTALACOES GAS RESIDENCIAIS E COMERCIAIS</t>
  </si>
  <si>
    <t>TUBO DE COBRE FLEXIVEL, D = 3/8 ", E = 0,79 MM, PARA AR-CONDICIONADO/ INSTALACOES GAS RESIDENCIAIS E COMERCIAIS</t>
  </si>
  <si>
    <t>TUBO DE COBRE FLEXIVEL, D = 5/8 ", E = 0,79 MM, PARA AR-CONDICIONADO/ INSTALACOES GAS RESIDENCIAIS E COMERCIAIS</t>
  </si>
  <si>
    <t>VALVULA DE ESFERA BRUTA EM BRONZE, BITOLA 1 " (REF 1552-B)</t>
  </si>
  <si>
    <t>VALVULA DE ESFERA BRUTA EM BRONZE, BITOLA 1 1/2 " (REF 1552-B)</t>
  </si>
  <si>
    <t>VALVULA DE ESFERA BRUTA EM BRONZE, BITOLA 2 " (REF 1552-B)</t>
  </si>
  <si>
    <t>VALVULA DE RETENCAO VERTICAL, DE BRONZE (PN-16), 1 1/2", 200 PSI, EXTREMIDADES COM ROSCA</t>
  </si>
  <si>
    <t>VASELINA PASTOSA LUBRIFICANTE EMBALAGEM 1.000g</t>
  </si>
  <si>
    <t>Outros Materiais de Mecânica não previstos acima, mediante consulta à planilha SINAPI do mês de referência ou consulta ao mercado (mínimo de 3 orçamentos)</t>
  </si>
  <si>
    <t>VALOR TOTAL ESTIMADO(D)</t>
  </si>
  <si>
    <t>QUADRO RESUMO DO VALOR ANUAL ESTIMADO COM MATERIAIS E PEÇAS</t>
  </si>
  <si>
    <t>D- MATERIAIS DE MECÂNICA</t>
  </si>
  <si>
    <t>VALOR TOTAL ESTIMADO</t>
  </si>
  <si>
    <t xml:space="preserve">BDI DIFERENCIADO </t>
  </si>
  <si>
    <t>VALOR GLOBAL ESTIMADO ANUAL COM MATERIAIS E PEÇAS (C/BDI)</t>
  </si>
  <si>
    <t>VALOR GLOBAL ESTIMADO MENSAL COM MATERIAIS E PEÇAS (C/BDI)</t>
  </si>
  <si>
    <t>MAIOR % DE DESCONTO</t>
  </si>
  <si>
    <t>PROPOSTA RESUMO</t>
  </si>
  <si>
    <t>BONIFICAÇÃO E DESPESAS INDIRETAS - BDI</t>
  </si>
  <si>
    <t>GERAL</t>
  </si>
  <si>
    <t>DISCRIMINAÇÃO</t>
  </si>
  <si>
    <t>TAXA  (%)</t>
  </si>
  <si>
    <t>ADMINISTRAÇÃO CENTRAL</t>
  </si>
  <si>
    <t>SEGUROS, RISCOS E GARANTIAS</t>
  </si>
  <si>
    <t>DESPESAS FINANCEIRAS</t>
  </si>
  <si>
    <t>TRIBUTOS</t>
  </si>
  <si>
    <t>LUCRO</t>
  </si>
  <si>
    <t>BDI ADOTADO</t>
  </si>
  <si>
    <t>DETALHAMENTO</t>
  </si>
  <si>
    <t>SEGUROS, RISCOS E GARANTIAS CONSIDERADOS</t>
  </si>
  <si>
    <t>Seguros + Garantias</t>
  </si>
  <si>
    <t>Riscos</t>
  </si>
  <si>
    <t>TRIBUTOS CONSIDERADOS</t>
  </si>
  <si>
    <t>ISS</t>
  </si>
  <si>
    <t>PIS</t>
  </si>
  <si>
    <t>4.3</t>
  </si>
  <si>
    <t>COFINS</t>
  </si>
  <si>
    <t>4.4</t>
  </si>
  <si>
    <t>CPRB (*1)</t>
  </si>
  <si>
    <t>BONIFICAÇÃO E DESPESAS INDIRETAS - BDI DIFERENCIADO</t>
  </si>
  <si>
    <t>BDI DIFERENCIADO ADOTADO</t>
  </si>
  <si>
    <t>ADJUDICAÇÃO</t>
  </si>
  <si>
    <t>MENOR PREÇO</t>
  </si>
  <si>
    <t>Código</t>
  </si>
  <si>
    <t>Valor Unitário de Referência</t>
  </si>
  <si>
    <t>Valor Total de Referência</t>
  </si>
  <si>
    <t xml:space="preserve">Código </t>
  </si>
  <si>
    <t>SINAPI 08/2019 CUIABÁ MT</t>
  </si>
  <si>
    <t xml:space="preserve"> EMBASA</t>
  </si>
  <si>
    <t>D070000001</t>
  </si>
  <si>
    <t xml:space="preserve">  SBC</t>
  </si>
  <si>
    <t xml:space="preserve"> ORSE</t>
  </si>
  <si>
    <t xml:space="preserve"> SEDOP</t>
  </si>
  <si>
    <t>E00449</t>
  </si>
  <si>
    <t>E00450</t>
  </si>
  <si>
    <t xml:space="preserve"> CPOS</t>
  </si>
  <si>
    <t>P.17.000.030701</t>
  </si>
  <si>
    <t>O.04.000.064164</t>
  </si>
  <si>
    <t>N/A</t>
  </si>
  <si>
    <t>MÉDIA PESQUISA DE MERCADO</t>
  </si>
  <si>
    <t xml:space="preserve"> SETOP</t>
  </si>
  <si>
    <t>99999.1.796</t>
  </si>
  <si>
    <t>99999.1.797</t>
  </si>
  <si>
    <t>99999.1.798</t>
  </si>
  <si>
    <t xml:space="preserve">Óleo lubrificante para Compressor AW 150 </t>
  </si>
  <si>
    <t xml:space="preserve"> SBC</t>
  </si>
  <si>
    <t xml:space="preserve"> SUDECAP</t>
  </si>
  <si>
    <t>74.05.41</t>
  </si>
  <si>
    <t>0,57</t>
  </si>
  <si>
    <t>1,14</t>
  </si>
  <si>
    <t>1,74</t>
  </si>
  <si>
    <t>2,58</t>
  </si>
  <si>
    <t>0,61</t>
  </si>
  <si>
    <t>0,18</t>
  </si>
  <si>
    <t>0,30</t>
  </si>
  <si>
    <t>0,46</t>
  </si>
  <si>
    <t>0,03</t>
  </si>
  <si>
    <t>0,05</t>
  </si>
  <si>
    <t>0,10</t>
  </si>
  <si>
    <t>0,09</t>
  </si>
  <si>
    <t>0,20</t>
  </si>
  <si>
    <t>0,47</t>
  </si>
  <si>
    <t>0,93</t>
  </si>
  <si>
    <t>0,64</t>
  </si>
  <si>
    <t>79,12</t>
  </si>
  <si>
    <t>20,60</t>
  </si>
  <si>
    <t>26,95</t>
  </si>
  <si>
    <t>12,50</t>
  </si>
  <si>
    <t>9,13</t>
  </si>
  <si>
    <t>15,68</t>
  </si>
  <si>
    <t>34,20</t>
  </si>
  <si>
    <t>30,98</t>
  </si>
  <si>
    <t>78,42</t>
  </si>
  <si>
    <t>84,48</t>
  </si>
  <si>
    <t>83,06</t>
  </si>
  <si>
    <t>6,74</t>
  </si>
  <si>
    <t>66,26</t>
  </si>
  <si>
    <t>72,27</t>
  </si>
  <si>
    <t>77,52</t>
  </si>
  <si>
    <t>22,21</t>
  </si>
  <si>
    <t>27,16</t>
  </si>
  <si>
    <t>0,88</t>
  </si>
  <si>
    <t>1,64</t>
  </si>
  <si>
    <t>2,10</t>
  </si>
  <si>
    <t>0,50</t>
  </si>
  <si>
    <t>57,30</t>
  </si>
  <si>
    <t>3,18</t>
  </si>
  <si>
    <t>11,46</t>
  </si>
  <si>
    <t>77,28</t>
  </si>
  <si>
    <t>5,54</t>
  </si>
  <si>
    <t>5,58</t>
  </si>
  <si>
    <t>6,61</t>
  </si>
  <si>
    <t>190,02</t>
  </si>
  <si>
    <t>146,97</t>
  </si>
  <si>
    <t>125,09</t>
  </si>
  <si>
    <t>80,00</t>
  </si>
  <si>
    <t>218,11</t>
  </si>
  <si>
    <t>51,02</t>
  </si>
  <si>
    <t>23,81</t>
  </si>
  <si>
    <t>21,09</t>
  </si>
  <si>
    <t>19,51</t>
  </si>
  <si>
    <t>14,61</t>
  </si>
  <si>
    <t>13,23</t>
  </si>
  <si>
    <t>12,27</t>
  </si>
  <si>
    <t>12,42</t>
  </si>
  <si>
    <t>11,81</t>
  </si>
  <si>
    <t>11,68</t>
  </si>
  <si>
    <t>11,09</t>
  </si>
  <si>
    <t>11,30</t>
  </si>
  <si>
    <t>11,42</t>
  </si>
  <si>
    <t>10,90</t>
  </si>
  <si>
    <t>11,07</t>
  </si>
  <si>
    <t>11,23</t>
  </si>
  <si>
    <t>11,17</t>
  </si>
  <si>
    <t>13,68</t>
  </si>
  <si>
    <t>12,46</t>
  </si>
  <si>
    <t>11,60</t>
  </si>
  <si>
    <t>45,13</t>
  </si>
  <si>
    <t>3,26</t>
  </si>
  <si>
    <t>3,62</t>
  </si>
  <si>
    <t>50,50</t>
  </si>
  <si>
    <t>64,64</t>
  </si>
  <si>
    <t>17,50</t>
  </si>
  <si>
    <t>10,08</t>
  </si>
  <si>
    <t>11,95</t>
  </si>
  <si>
    <t>26,50</t>
  </si>
  <si>
    <t>34,90</t>
  </si>
  <si>
    <t>19,89</t>
  </si>
  <si>
    <t>3,89</t>
  </si>
  <si>
    <t>7,39</t>
  </si>
  <si>
    <t>30,77</t>
  </si>
  <si>
    <t>61,95</t>
  </si>
  <si>
    <t>27,11</t>
  </si>
  <si>
    <t>39,49</t>
  </si>
  <si>
    <t>19,58</t>
  </si>
  <si>
    <t>52,56</t>
  </si>
  <si>
    <t>78,96</t>
  </si>
  <si>
    <t>138,44</t>
  </si>
  <si>
    <t>7,11</t>
  </si>
  <si>
    <t>68,04</t>
  </si>
  <si>
    <t>12,00</t>
  </si>
  <si>
    <t>43,21</t>
  </si>
  <si>
    <t>64,76</t>
  </si>
  <si>
    <t>17,99</t>
  </si>
  <si>
    <t>50,78</t>
  </si>
  <si>
    <t>8,25</t>
  </si>
  <si>
    <t>44,24</t>
  </si>
  <si>
    <t>55,98</t>
  </si>
  <si>
    <t>12,29</t>
  </si>
  <si>
    <t>26,11</t>
  </si>
  <si>
    <t>138,66</t>
  </si>
  <si>
    <t>208,00</t>
  </si>
  <si>
    <t>149,68</t>
  </si>
  <si>
    <t>259,99</t>
  </si>
  <si>
    <t>78,00</t>
  </si>
  <si>
    <t>103,99</t>
  </si>
  <si>
    <t>121,33</t>
  </si>
  <si>
    <t>147,33</t>
  </si>
  <si>
    <t>214,93</t>
  </si>
  <si>
    <t>86,66</t>
  </si>
  <si>
    <t>268,66</t>
  </si>
  <si>
    <t>221,89</t>
  </si>
  <si>
    <t>130,93</t>
  </si>
  <si>
    <t>170,92</t>
  </si>
  <si>
    <t>240,00</t>
  </si>
  <si>
    <t>279,65</t>
  </si>
  <si>
    <t>157,99</t>
  </si>
  <si>
    <t>213,45</t>
  </si>
  <si>
    <t>7,20</t>
  </si>
  <si>
    <t>20,64</t>
  </si>
  <si>
    <t>65,04</t>
  </si>
  <si>
    <t>1,63</t>
  </si>
  <si>
    <t>1,69</t>
  </si>
  <si>
    <t>2,38</t>
  </si>
  <si>
    <t>2,99</t>
  </si>
  <si>
    <t>26,97</t>
  </si>
  <si>
    <t>2,60</t>
  </si>
  <si>
    <t>59,62</t>
  </si>
  <si>
    <t>2,80</t>
  </si>
  <si>
    <t>7,86</t>
  </si>
  <si>
    <t>113,62</t>
  </si>
  <si>
    <t>1,93</t>
  </si>
  <si>
    <t>4,40</t>
  </si>
  <si>
    <t>7,82</t>
  </si>
  <si>
    <t>9,53</t>
  </si>
  <si>
    <t>23,56</t>
  </si>
  <si>
    <t>12,52</t>
  </si>
  <si>
    <t>2,45</t>
  </si>
  <si>
    <t>31,45</t>
  </si>
  <si>
    <t>4,15</t>
  </si>
  <si>
    <t>1,37</t>
  </si>
  <si>
    <t>3,27</t>
  </si>
  <si>
    <t>3,53</t>
  </si>
  <si>
    <t>15,34</t>
  </si>
  <si>
    <t>3,85</t>
  </si>
  <si>
    <t>4,70</t>
  </si>
  <si>
    <t>1,21</t>
  </si>
  <si>
    <t>1,78</t>
  </si>
  <si>
    <t>4,22</t>
  </si>
  <si>
    <t>1,43</t>
  </si>
  <si>
    <t>69,92</t>
  </si>
  <si>
    <t>9,61</t>
  </si>
  <si>
    <t>6,35</t>
  </si>
  <si>
    <t>6,81</t>
  </si>
  <si>
    <t>0,76</t>
  </si>
  <si>
    <t>3,36</t>
  </si>
  <si>
    <t>7,44</t>
  </si>
  <si>
    <t>15,45</t>
  </si>
  <si>
    <t>29,29</t>
  </si>
  <si>
    <t>247,80</t>
  </si>
  <si>
    <t>3,28</t>
  </si>
  <si>
    <t>12,32</t>
  </si>
  <si>
    <t>72,72</t>
  </si>
  <si>
    <t>57,41</t>
  </si>
  <si>
    <t>83,49</t>
  </si>
  <si>
    <t>79,82</t>
  </si>
  <si>
    <t>46,90</t>
  </si>
  <si>
    <t>42,79</t>
  </si>
  <si>
    <t>35,40</t>
  </si>
  <si>
    <t>43,90</t>
  </si>
  <si>
    <t>172,36</t>
  </si>
  <si>
    <t>174,46</t>
  </si>
  <si>
    <t>137,14</t>
  </si>
  <si>
    <t>145,24</t>
  </si>
  <si>
    <t>13,65</t>
  </si>
  <si>
    <t>15,30</t>
  </si>
  <si>
    <t>15,15</t>
  </si>
  <si>
    <t>14,28</t>
  </si>
  <si>
    <t>15,16</t>
  </si>
  <si>
    <t>11,02</t>
  </si>
  <si>
    <t>56,48</t>
  </si>
  <si>
    <t>22,00</t>
  </si>
  <si>
    <t>0,78</t>
  </si>
  <si>
    <t>5,69</t>
  </si>
  <si>
    <t>18,97</t>
  </si>
  <si>
    <t>37,95</t>
  </si>
  <si>
    <t>62,24</t>
  </si>
  <si>
    <t>6,36</t>
  </si>
  <si>
    <t>34,33</t>
  </si>
  <si>
    <t>8,32</t>
  </si>
  <si>
    <t>21,28</t>
  </si>
  <si>
    <t>3,00</t>
  </si>
  <si>
    <t>5,10</t>
  </si>
  <si>
    <t>7,37</t>
  </si>
  <si>
    <t>20,53</t>
  </si>
  <si>
    <t>41,73</t>
  </si>
  <si>
    <t>49,64</t>
  </si>
  <si>
    <t>2,34</t>
  </si>
  <si>
    <t>5,25</t>
  </si>
  <si>
    <t>7,65</t>
  </si>
  <si>
    <t>8,76</t>
  </si>
  <si>
    <t>14,78</t>
  </si>
  <si>
    <t>24,76</t>
  </si>
  <si>
    <t>30,94</t>
  </si>
  <si>
    <t>140,80</t>
  </si>
  <si>
    <t>114,06</t>
  </si>
  <si>
    <t>21,23</t>
  </si>
  <si>
    <t>1,71</t>
  </si>
  <si>
    <t>1,29</t>
  </si>
  <si>
    <t>2,24</t>
  </si>
  <si>
    <t>6,96</t>
  </si>
  <si>
    <t>4,20</t>
  </si>
  <si>
    <t>1,68</t>
  </si>
  <si>
    <t>1,28</t>
  </si>
  <si>
    <t>5,64</t>
  </si>
  <si>
    <t>8,65</t>
  </si>
  <si>
    <t>1,79</t>
  </si>
  <si>
    <t>13,16</t>
  </si>
  <si>
    <t>2,57</t>
  </si>
  <si>
    <t>3,52</t>
  </si>
  <si>
    <t>6,18</t>
  </si>
  <si>
    <t>2,76</t>
  </si>
  <si>
    <t>4,14</t>
  </si>
  <si>
    <t>1,70</t>
  </si>
  <si>
    <t>8,54</t>
  </si>
  <si>
    <t>3,96</t>
  </si>
  <si>
    <t>5,61</t>
  </si>
  <si>
    <t>2,18</t>
  </si>
  <si>
    <t>11,73</t>
  </si>
  <si>
    <t>5,05</t>
  </si>
  <si>
    <t>7,40</t>
  </si>
  <si>
    <t>3,30</t>
  </si>
  <si>
    <t>17,59</t>
  </si>
  <si>
    <t>203,02</t>
  </si>
  <si>
    <t>27,51</t>
  </si>
  <si>
    <t>4,89</t>
  </si>
  <si>
    <t>42,56</t>
  </si>
  <si>
    <t>57,64</t>
  </si>
  <si>
    <t>7,45</t>
  </si>
  <si>
    <t>84,91</t>
  </si>
  <si>
    <t>10,61</t>
  </si>
  <si>
    <t>119,14</t>
  </si>
  <si>
    <t>156,17</t>
  </si>
  <si>
    <t>8,79</t>
  </si>
  <si>
    <t>31,70</t>
  </si>
  <si>
    <t>28,25</t>
  </si>
  <si>
    <t>12,34</t>
  </si>
  <si>
    <t>8,36</t>
  </si>
  <si>
    <t>47,86</t>
  </si>
  <si>
    <t>9,70</t>
  </si>
  <si>
    <t>6,45</t>
  </si>
  <si>
    <t>10,57</t>
  </si>
  <si>
    <t>14,19</t>
  </si>
  <si>
    <t>4,23</t>
  </si>
  <si>
    <t>22,26</t>
  </si>
  <si>
    <t>27,63</t>
  </si>
  <si>
    <t>4,97</t>
  </si>
  <si>
    <t>37,59</t>
  </si>
  <si>
    <t>5,24</t>
  </si>
  <si>
    <t>6,55</t>
  </si>
  <si>
    <t>9,19</t>
  </si>
  <si>
    <t>3,71</t>
  </si>
  <si>
    <t>13,72</t>
  </si>
  <si>
    <t>20,74</t>
  </si>
  <si>
    <t>4,38</t>
  </si>
  <si>
    <t>2,81</t>
  </si>
  <si>
    <t>2,00</t>
  </si>
  <si>
    <t>0,95</t>
  </si>
  <si>
    <t>11,03</t>
  </si>
  <si>
    <t>4,86</t>
  </si>
  <si>
    <t>16,02</t>
  </si>
  <si>
    <t>1,12</t>
  </si>
  <si>
    <t>25,11</t>
  </si>
  <si>
    <t>894,74</t>
  </si>
  <si>
    <t>39,39</t>
  </si>
  <si>
    <t>6,87</t>
  </si>
  <si>
    <t>48,26</t>
  </si>
  <si>
    <t>84,17</t>
  </si>
  <si>
    <t>105,81</t>
  </si>
  <si>
    <t>107,69</t>
  </si>
  <si>
    <t>10,16</t>
  </si>
  <si>
    <t>1,36</t>
  </si>
  <si>
    <t>0,77</t>
  </si>
  <si>
    <t>4,80</t>
  </si>
  <si>
    <t>1,24</t>
  </si>
  <si>
    <t>2,12</t>
  </si>
  <si>
    <t>2,94</t>
  </si>
  <si>
    <t>9,90</t>
  </si>
  <si>
    <t>1,35</t>
  </si>
  <si>
    <t>0,07</t>
  </si>
  <si>
    <t>15,14</t>
  </si>
  <si>
    <t>13,54</t>
  </si>
  <si>
    <t>14,46</t>
  </si>
  <si>
    <t>21,48</t>
  </si>
  <si>
    <t>12,53</t>
  </si>
  <si>
    <t>7,30</t>
  </si>
  <si>
    <t>17,72</t>
  </si>
  <si>
    <t>21,77</t>
  </si>
  <si>
    <t>11,90</t>
  </si>
  <si>
    <t>11,63</t>
  </si>
  <si>
    <t>5,22</t>
  </si>
  <si>
    <t>5,36</t>
  </si>
  <si>
    <t>9,48</t>
  </si>
  <si>
    <t>7,17</t>
  </si>
  <si>
    <t>18,46</t>
  </si>
  <si>
    <t>12,72</t>
  </si>
  <si>
    <t>19,34</t>
  </si>
  <si>
    <t>15,95</t>
  </si>
  <si>
    <t>16,60</t>
  </si>
  <si>
    <t>11,01</t>
  </si>
  <si>
    <t>13,17</t>
  </si>
  <si>
    <t>14,16</t>
  </si>
  <si>
    <t>19,05</t>
  </si>
  <si>
    <t>35,59</t>
  </si>
  <si>
    <t>7,85</t>
  </si>
  <si>
    <t>7,32</t>
  </si>
  <si>
    <t>8,96</t>
  </si>
  <si>
    <t>105,45</t>
  </si>
  <si>
    <t>30,24</t>
  </si>
  <si>
    <t>54,72</t>
  </si>
  <si>
    <t>4,79</t>
  </si>
  <si>
    <t>6,23</t>
  </si>
  <si>
    <t>4,68</t>
  </si>
  <si>
    <t>4,96</t>
  </si>
  <si>
    <t>22,99</t>
  </si>
  <si>
    <t>17,00</t>
  </si>
  <si>
    <t>8,67</t>
  </si>
  <si>
    <t>40,78</t>
  </si>
  <si>
    <t>40,59</t>
  </si>
  <si>
    <t>128,30</t>
  </si>
  <si>
    <t>136,16</t>
  </si>
  <si>
    <t>32,13</t>
  </si>
  <si>
    <t>744,34</t>
  </si>
  <si>
    <t>24,29</t>
  </si>
  <si>
    <t>32,50</t>
  </si>
  <si>
    <t>33,87</t>
  </si>
  <si>
    <t>8,71</t>
  </si>
  <si>
    <t>49,98</t>
  </si>
  <si>
    <t>14,49</t>
  </si>
  <si>
    <t>46,94</t>
  </si>
  <si>
    <t>15,18</t>
  </si>
  <si>
    <t>66,39</t>
  </si>
  <si>
    <t>19,87</t>
  </si>
  <si>
    <t>125,98</t>
  </si>
  <si>
    <t>233,15</t>
  </si>
  <si>
    <t>30,06</t>
  </si>
  <si>
    <t>34,80</t>
  </si>
  <si>
    <t>51,62</t>
  </si>
  <si>
    <t>52,20</t>
  </si>
  <si>
    <t>37,01</t>
  </si>
  <si>
    <t>39,24</t>
  </si>
  <si>
    <t>13,93</t>
  </si>
  <si>
    <t>17,40</t>
  </si>
  <si>
    <t>34,67</t>
  </si>
  <si>
    <t>18,29</t>
  </si>
  <si>
    <t>18,91</t>
  </si>
  <si>
    <t>96,59</t>
  </si>
  <si>
    <t>54,49</t>
  </si>
  <si>
    <t>64,98</t>
  </si>
  <si>
    <t>74,86</t>
  </si>
  <si>
    <t>118,90</t>
  </si>
  <si>
    <t>6,99</t>
  </si>
  <si>
    <t>10,66</t>
  </si>
  <si>
    <t>12,11</t>
  </si>
  <si>
    <t>55,06</t>
  </si>
  <si>
    <t>0,26</t>
  </si>
  <si>
    <t>19,91</t>
  </si>
  <si>
    <t>26,73</t>
  </si>
  <si>
    <t>12,22</t>
  </si>
  <si>
    <t>13,47</t>
  </si>
  <si>
    <t>2,78</t>
  </si>
  <si>
    <t>6,20</t>
  </si>
  <si>
    <t>17,93</t>
  </si>
  <si>
    <t>159,18</t>
  </si>
  <si>
    <t>2,59</t>
  </si>
  <si>
    <t>3,60</t>
  </si>
  <si>
    <t>12,06</t>
  </si>
  <si>
    <t>3,03</t>
  </si>
  <si>
    <t>0,11</t>
  </si>
  <si>
    <t>19,22</t>
  </si>
  <si>
    <t>145,44</t>
  </si>
  <si>
    <t>30,49</t>
  </si>
  <si>
    <t>23,38</t>
  </si>
  <si>
    <t>11,21</t>
  </si>
  <si>
    <t>35,18</t>
  </si>
  <si>
    <t>17,24</t>
  </si>
  <si>
    <t>29,09</t>
  </si>
  <si>
    <t>42,57</t>
  </si>
  <si>
    <t>76,46</t>
  </si>
  <si>
    <t>117,91</t>
  </si>
  <si>
    <t>59,15</t>
  </si>
  <si>
    <t>MÃO DE OBRA</t>
  </si>
  <si>
    <t>Outros profissionais não previstos acima. (20%)</t>
  </si>
  <si>
    <t>n/a</t>
  </si>
  <si>
    <t xml:space="preserve">VALOR TOTAL ANUAL C/BDI </t>
  </si>
  <si>
    <t xml:space="preserve">VALOR TOTAL MENSAL C/BDI </t>
  </si>
  <si>
    <t>OBS.: O valor unitário da hora da mão de obra eventual foi retirado do SINAPI (NÃO DESONERADO) acrescido dos ENCARGOS COMPLEMENTARES. Estima-se um quantitativo de 30% além das horas normais com adicional de 50% e um quantitativo de 15% além das horas normais com adicional de 100%.</t>
  </si>
  <si>
    <t>TÉCNICO EM ELETROTÉCNICA</t>
  </si>
  <si>
    <t>POSTO DIURNO</t>
  </si>
  <si>
    <t>VALOR HORA TÉCNICA (220 MENSAL) (MOD1+2+3/40)</t>
  </si>
  <si>
    <t>SINOP MT</t>
  </si>
  <si>
    <t xml:space="preserve">Outros (especificar) </t>
  </si>
  <si>
    <t>BARRA DO GARÇAS MT</t>
  </si>
  <si>
    <r>
      <t xml:space="preserve">Transporte </t>
    </r>
    <r>
      <rPr>
        <sz val="12"/>
        <color rgb="FFFF0000"/>
        <rFont val="Calibri"/>
        <family val="2"/>
        <scheme val="minor"/>
      </rPr>
      <t>R$2,50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indexed="10"/>
        <rFont val="Calibri"/>
        <family val="2"/>
      </rPr>
      <t>NÃO COMPENSA</t>
    </r>
  </si>
  <si>
    <t>RONDONÓPOLIS MT</t>
  </si>
  <si>
    <t>CÁCERES MT</t>
  </si>
  <si>
    <t>CUIABÁ MT</t>
  </si>
  <si>
    <t xml:space="preserve"> Gratificação por Assiduidade (aguardando homologação)</t>
  </si>
  <si>
    <t>ANEXO VI - SERVIÇOS ESPECIALIZADOS</t>
  </si>
  <si>
    <t>PLANILHA ESTIMATIVA DE CUSTOS SERVIÇOS ESPECIALIZADOS - CONTÍNUOS - SR/PF/MT</t>
  </si>
  <si>
    <t>ESTIMATIVA MENSAL/ANUAL</t>
  </si>
  <si>
    <t>SERVIÇOS CONTÍNUOS</t>
  </si>
  <si>
    <t>Unidade</t>
  </si>
  <si>
    <t>Qtde.</t>
  </si>
  <si>
    <t>Valor médio Unitário</t>
  </si>
  <si>
    <t>1.1</t>
  </si>
  <si>
    <t xml:space="preserve">Análise físico químico da Água Gelada (Chiller) </t>
  </si>
  <si>
    <t>Mensal</t>
  </si>
  <si>
    <t>VALOR ANUAL ESTIMADO DE SERVIÇOS ESPECIALIZADOS</t>
  </si>
  <si>
    <t>BDI DIFERENCIADO</t>
  </si>
  <si>
    <t>VALOR TOTAL ANUAL C/BDI DIFERENCIADO</t>
  </si>
  <si>
    <t>1.2</t>
  </si>
  <si>
    <t>Manutenção do Fabricante ou empresa credenciada pelo fabricante dos chillers e automação (RTDW 195)</t>
  </si>
  <si>
    <t>1.3</t>
  </si>
  <si>
    <t>TRANE</t>
  </si>
  <si>
    <t>CUMMINS</t>
  </si>
  <si>
    <t>Manutenção Preventiva do Grupo Motor Gerador (SR) C300D6</t>
  </si>
  <si>
    <t>1.4</t>
  </si>
  <si>
    <t>Manutenção Preventiva do Grupo Motor Gerador (SR) C400D6</t>
  </si>
  <si>
    <t>Semestral</t>
  </si>
  <si>
    <t>SUBTOTAL MÃO DE OBRA FIXA</t>
  </si>
  <si>
    <t>MATO GROSSO</t>
  </si>
  <si>
    <t xml:space="preserve">PESQUISA MERCADO </t>
  </si>
  <si>
    <t>CUIABÁ                                             SERVIÇOS ESPECIALIZADOS</t>
  </si>
  <si>
    <t>MATO GROSSO                                                   SERVIÇOS EVENTUAIS</t>
  </si>
  <si>
    <r>
      <t xml:space="preserve">Salário Normativo da Categoria Profissional </t>
    </r>
    <r>
      <rPr>
        <sz val="12"/>
        <color indexed="10"/>
        <rFont val="Calibri"/>
        <family val="2"/>
      </rPr>
      <t>(CCT/2020-SEEAC/MT - Faixa Especial VI)</t>
    </r>
  </si>
  <si>
    <r>
      <t xml:space="preserve">Salário-Base </t>
    </r>
    <r>
      <rPr>
        <b/>
        <sz val="12"/>
        <color indexed="10"/>
        <rFont val="Calibri"/>
        <family val="2"/>
      </rPr>
      <t xml:space="preserve"> (CCT/2020-SEEAC/MT - Faixa Especial VI)</t>
    </r>
  </si>
  <si>
    <r>
      <t xml:space="preserve">Salário Normativo da Categoria Profissional </t>
    </r>
    <r>
      <rPr>
        <sz val="12"/>
        <color indexed="10"/>
        <rFont val="Calibri"/>
        <family val="2"/>
      </rPr>
      <t>(CCT/2020-SEEAC/MT FAIXA ESPECIAL VIII)</t>
    </r>
  </si>
  <si>
    <r>
      <t xml:space="preserve">Salário-Base </t>
    </r>
    <r>
      <rPr>
        <b/>
        <sz val="12"/>
        <color indexed="10"/>
        <rFont val="Calibri"/>
        <family val="2"/>
      </rPr>
      <t xml:space="preserve"> (CCT/2020-SEEAC/MT FAIXA ESPECIAL VIII)</t>
    </r>
  </si>
  <si>
    <r>
      <t xml:space="preserve">Salário-Base </t>
    </r>
    <r>
      <rPr>
        <b/>
        <sz val="12"/>
        <color indexed="10"/>
        <rFont val="Calibri"/>
        <family val="2"/>
      </rPr>
      <t>(CCT/2020-SEEAC/MT- FAIXA ESPECIAL VIII)</t>
    </r>
  </si>
  <si>
    <t>___/____/2020</t>
  </si>
  <si>
    <t>SESSÃO PÚBLICA: ____/____/2020  às    horas (Horário de Brasília/DF)</t>
  </si>
  <si>
    <r>
      <t xml:space="preserve">Outros (especificar) </t>
    </r>
    <r>
      <rPr>
        <b/>
        <sz val="12"/>
        <color rgb="FFFF0000"/>
        <rFont val="Calibri"/>
        <family val="2"/>
        <scheme val="minor"/>
      </rPr>
      <t>LÍDER DE EQUIPE 20% (CCT/2020-SEEAC/MT FAIXA ESPECIAL)</t>
    </r>
  </si>
  <si>
    <t>LICITAÇÃO Nº: 01/2020</t>
  </si>
  <si>
    <r>
      <t xml:space="preserve">Salário Normativo da Categoria Profissional </t>
    </r>
    <r>
      <rPr>
        <sz val="12"/>
        <color indexed="10"/>
        <rFont val="Calibri"/>
        <family val="2"/>
      </rPr>
      <t>(CCT/2020-SEEAC/MT - Faixa Especial IV)</t>
    </r>
  </si>
  <si>
    <r>
      <t xml:space="preserve">Salário-Base </t>
    </r>
    <r>
      <rPr>
        <b/>
        <sz val="12"/>
        <color indexed="10"/>
        <rFont val="Calibri"/>
        <family val="2"/>
      </rPr>
      <t xml:space="preserve"> (CCT/2020-SEEAC/MT - Faixa Especial IV)</t>
    </r>
  </si>
  <si>
    <t>ELETRICISTA (mão-de-obra com dedicação exclusiva)</t>
  </si>
  <si>
    <r>
      <t xml:space="preserve">Salário Normativo da Categoria Profissional </t>
    </r>
    <r>
      <rPr>
        <sz val="12"/>
        <color indexed="10"/>
        <rFont val="Calibri"/>
        <family val="2"/>
      </rPr>
      <t>(CCT/2020-SEEAC/MT - 10 Faixa Salarial)</t>
    </r>
  </si>
  <si>
    <r>
      <t xml:space="preserve">Salário-Base </t>
    </r>
    <r>
      <rPr>
        <b/>
        <sz val="12"/>
        <color indexed="10"/>
        <rFont val="Calibri"/>
        <family val="2"/>
      </rPr>
      <t xml:space="preserve"> (CCT/2020-SEEAC/MT - 10 Faixa Salarial)</t>
    </r>
  </si>
  <si>
    <r>
      <t xml:space="preserve">Pedreiro; gesseiro; vidraceiro; pintor; encanador ou bombeiro hidráulico; marceneiro; serralheiro; eletricista; desenhista projetista; auxiliar de serviços gerais; arquiteto de obra júnior; engenheiro civil e/ou eletricista júnior. Etc </t>
    </r>
    <r>
      <rPr>
        <b/>
        <sz val="10"/>
        <color indexed="10"/>
        <rFont val="Calibri"/>
        <family val="2"/>
      </rPr>
      <t>(PAGO SE HOUVER DEMANDA)</t>
    </r>
  </si>
  <si>
    <r>
      <t>HORA EXTRA MÃO-DE-OBRA.</t>
    </r>
    <r>
      <rPr>
        <b/>
        <sz val="10"/>
        <color indexed="30"/>
        <rFont val="Calibri"/>
        <family val="2"/>
      </rPr>
      <t xml:space="preserve"> </t>
    </r>
    <r>
      <rPr>
        <b/>
        <sz val="10"/>
        <color indexed="10"/>
        <rFont val="Calibri"/>
        <family val="2"/>
      </rPr>
      <t>(PAGO SE HOUVER DEMANDA)</t>
    </r>
  </si>
  <si>
    <r>
      <t xml:space="preserve">MATERIAIS DE CONSUMO E REPOSIÇÃO </t>
    </r>
    <r>
      <rPr>
        <b/>
        <sz val="10"/>
        <color indexed="10"/>
        <rFont val="Calibri"/>
        <family val="2"/>
      </rPr>
      <t>(PAGO SE HOUVER DEMANDA)</t>
    </r>
  </si>
  <si>
    <r>
      <t xml:space="preserve">Salário Normativo da Categoria Profissional </t>
    </r>
    <r>
      <rPr>
        <sz val="12"/>
        <color indexed="10"/>
        <rFont val="Calibri"/>
        <family val="2"/>
      </rPr>
      <t>(CCT/2020-SEEAC/MT- FAIXA ESPECIAL VIII)</t>
    </r>
  </si>
  <si>
    <r>
      <t xml:space="preserve">Salário-Base </t>
    </r>
    <r>
      <rPr>
        <b/>
        <sz val="12"/>
        <color indexed="10"/>
        <rFont val="Calibri"/>
        <family val="2"/>
      </rPr>
      <t xml:space="preserve"> (CCT/2020-SEEAC/MT- FAIXA ESPECIAL VIII)</t>
    </r>
  </si>
  <si>
    <t>Auxílio-Refeição/Alimentação</t>
  </si>
  <si>
    <t>PRÊMIO ASSIDUIDADE</t>
  </si>
  <si>
    <t>PROGRAMA DE CONTROLE MÉDICO DE SAÚDE OCUPACIONAL</t>
  </si>
  <si>
    <r>
      <t xml:space="preserve">Auxílio-Refeição/Alimentação </t>
    </r>
    <r>
      <rPr>
        <sz val="12"/>
        <color indexed="10"/>
        <rFont val="Calibri"/>
        <family val="2"/>
      </rPr>
      <t>(Cláusula 15ª SEEAC/MT/2020) 5%</t>
    </r>
  </si>
  <si>
    <r>
      <t xml:space="preserve">PRÊMIO ASSIDUIDADE </t>
    </r>
    <r>
      <rPr>
        <sz val="12"/>
        <color indexed="10"/>
        <rFont val="Calibri"/>
        <family val="2"/>
      </rPr>
      <t>Cesta Básica a Título de Assiduidade (Cláusula 10ª SEEAC/MT/2020)</t>
    </r>
  </si>
  <si>
    <r>
      <t xml:space="preserve">Auxílio-Refeição/Alimentação </t>
    </r>
    <r>
      <rPr>
        <sz val="12"/>
        <color indexed="10"/>
        <rFont val="Calibri"/>
        <family val="2"/>
      </rPr>
      <t>(Cláusula 15ª SEEAC/MT/2020)</t>
    </r>
  </si>
  <si>
    <r>
      <t xml:space="preserve">Transporte  (Cláusula 16ª SEEAC/MT/2020) </t>
    </r>
    <r>
      <rPr>
        <b/>
        <sz val="12"/>
        <color rgb="FFFF0000"/>
        <rFont val="Calibri"/>
        <family val="2"/>
        <scheme val="minor"/>
      </rPr>
      <t>NÃO COMPENSA</t>
    </r>
  </si>
  <si>
    <t>Salário-Base (CCT/2020-SEEAC/MT - 10 Faixa Salarial)</t>
  </si>
  <si>
    <r>
      <t xml:space="preserve">Transporte </t>
    </r>
    <r>
      <rPr>
        <sz val="12"/>
        <color rgb="FFFF0000"/>
        <rFont val="Calibri"/>
        <family val="2"/>
        <scheme val="minor"/>
      </rPr>
      <t xml:space="preserve">R$3,60 </t>
    </r>
    <r>
      <rPr>
        <b/>
        <sz val="12"/>
        <color rgb="FFFF0000"/>
        <rFont val="Calibri"/>
        <family val="2"/>
        <scheme val="minor"/>
      </rPr>
      <t>NÃO COMPENSA</t>
    </r>
  </si>
  <si>
    <r>
      <t xml:space="preserve">Transporte </t>
    </r>
    <r>
      <rPr>
        <sz val="12"/>
        <color rgb="FFFF0000"/>
        <rFont val="Calibri"/>
        <family val="2"/>
        <scheme val="minor"/>
      </rPr>
      <t>R$ 4,10</t>
    </r>
  </si>
  <si>
    <t>Transporte R$ 4,10</t>
  </si>
  <si>
    <r>
      <t xml:space="preserve">Adicional de Periculosidade </t>
    </r>
    <r>
      <rPr>
        <b/>
        <sz val="12"/>
        <color rgb="FFFF0000"/>
        <rFont val="Calibri"/>
        <family val="2"/>
        <scheme val="minor"/>
      </rPr>
      <t>(CCT/2020-SEEAC/MT - Faixa Especial IV)</t>
    </r>
  </si>
  <si>
    <r>
      <t xml:space="preserve">Salário Normativo da Categoria Profissional </t>
    </r>
    <r>
      <rPr>
        <b/>
        <sz val="12"/>
        <color rgb="FFFF0000"/>
        <rFont val="Calibri"/>
        <family val="2"/>
        <scheme val="minor"/>
      </rPr>
      <t>(CCT/2020-SEEAC/MT- FAIXA ESPECIAL VIII)</t>
    </r>
  </si>
  <si>
    <t xml:space="preserve"> Gratificação por Assiduidade (CCT/2020-SEEAC/MT - 10 Faixa Salarial)</t>
  </si>
  <si>
    <r>
      <t xml:space="preserve">Transporte </t>
    </r>
    <r>
      <rPr>
        <b/>
        <sz val="12"/>
        <color rgb="FFFF0000"/>
        <rFont val="Calibri"/>
        <family val="2"/>
        <scheme val="minor"/>
      </rPr>
      <t>R$ 4,10</t>
    </r>
  </si>
  <si>
    <t>VALOR MENSAL</t>
  </si>
  <si>
    <t>VALOR ANUAL</t>
  </si>
  <si>
    <t>DESCONTO OFERTADO PELO LICITANTE (%)</t>
  </si>
  <si>
    <t>Redação dada pela Instrução Normativa nº 7, de 2018</t>
  </si>
  <si>
    <t>CATSER</t>
  </si>
  <si>
    <t>QTD MENSAL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</si>
</sst>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_ ;\-#,##0.00\ "/>
    <numFmt numFmtId="168" formatCode="_(* #,##0.00_);_(* \(#,##0.00\);_(* \-??_);_(@_)"/>
    <numFmt numFmtId="169" formatCode="#,##0.0_);\(#,##0.0\)"/>
    <numFmt numFmtId="170" formatCode="&quot;R$&quot;#,##0.00"/>
    <numFmt numFmtId="171" formatCode="#,##0.00_);\(#,##0.00\)"/>
  </numFmts>
  <fonts count="5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2"/>
      <color indexed="10"/>
      <name val="Calibri"/>
      <family val="2"/>
    </font>
    <font>
      <b/>
      <sz val="12"/>
      <color indexed="10"/>
      <name val="Calibri"/>
      <family val="2"/>
    </font>
    <font>
      <b/>
      <sz val="10"/>
      <name val="Ecofont_Spranq_eco_Sans"/>
      <family val="2"/>
    </font>
    <font>
      <sz val="10"/>
      <name val="Ecofont_Spranq_eco_Sans"/>
    </font>
    <font>
      <sz val="10"/>
      <name val="Ecofont_Spranq_eco_Sans"/>
      <family val="2"/>
    </font>
    <font>
      <b/>
      <sz val="10"/>
      <color indexed="30"/>
      <name val="Calibri"/>
      <family val="2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name val="Times New Roman"/>
      <family val="1"/>
    </font>
    <font>
      <b/>
      <u/>
      <sz val="10"/>
      <name val="Times New Roman"/>
      <family val="1"/>
    </font>
    <font>
      <b/>
      <sz val="10"/>
      <name val="Arial"/>
      <family val="2"/>
    </font>
    <font>
      <b/>
      <sz val="10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theme="1"/>
      <name val="Ecofont_Spranq_eco_Sans"/>
      <family val="2"/>
    </font>
    <font>
      <b/>
      <sz val="10"/>
      <color theme="1"/>
      <name val="Ecofont_Spranq_eco_Sans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rgb="FF000000"/>
      <name val="Ecofont_Spranq_eco_Sans"/>
      <family val="2"/>
    </font>
    <font>
      <sz val="9"/>
      <color theme="1"/>
      <name val="Times New Roman"/>
      <family val="1"/>
    </font>
    <font>
      <sz val="10"/>
      <color indexed="9"/>
      <name val="Arial"/>
      <family val="2"/>
    </font>
    <font>
      <sz val="10"/>
      <color theme="1"/>
      <name val="Arial"/>
      <family val="2"/>
    </font>
    <font>
      <sz val="10"/>
      <color indexed="18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8"/>
      <color indexed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8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22"/>
      </patternFill>
    </fill>
    <fill>
      <patternFill patternType="solid">
        <fgColor theme="0"/>
        <bgColor indexed="26"/>
      </patternFill>
    </fill>
    <fill>
      <patternFill patternType="solid">
        <fgColor rgb="FF92D05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31"/>
      </patternFill>
    </fill>
    <fill>
      <patternFill patternType="solid">
        <fgColor theme="0" tint="-0.249977111117893"/>
        <bgColor indexed="31"/>
      </patternFill>
    </fill>
    <fill>
      <patternFill patternType="solid">
        <fgColor indexed="23"/>
        <bgColor indexed="22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9" tint="0.39997558519241921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44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8" fontId="3" fillId="0" borderId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485">
    <xf numFmtId="0" fontId="0" fillId="0" borderId="0" xfId="0"/>
    <xf numFmtId="0" fontId="20" fillId="6" borderId="1" xfId="0" applyFont="1" applyFill="1" applyBorder="1" applyAlignment="1">
      <alignment horizontal="center" vertical="center"/>
    </xf>
    <xf numFmtId="0" fontId="21" fillId="6" borderId="1" xfId="0" applyFont="1" applyFill="1" applyBorder="1" applyAlignment="1" applyProtection="1">
      <alignment horizontal="center" vertical="center" wrapText="1"/>
    </xf>
    <xf numFmtId="0" fontId="21" fillId="6" borderId="1" xfId="0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1" xfId="0" applyFont="1" applyBorder="1" applyAlignment="1">
      <alignment horizontal="center" vertical="center"/>
    </xf>
    <xf numFmtId="2" fontId="23" fillId="0" borderId="1" xfId="0" applyNumberFormat="1" applyFont="1" applyFill="1" applyBorder="1" applyAlignment="1" applyProtection="1">
      <alignment horizontal="left" vertical="center" wrapText="1"/>
    </xf>
    <xf numFmtId="1" fontId="23" fillId="0" borderId="1" xfId="0" applyNumberFormat="1" applyFont="1" applyBorder="1" applyAlignment="1" applyProtection="1">
      <alignment horizontal="center" vertical="center"/>
    </xf>
    <xf numFmtId="2" fontId="23" fillId="0" borderId="1" xfId="0" applyNumberFormat="1" applyFont="1" applyBorder="1" applyAlignment="1" applyProtection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left" vertical="center" wrapText="1"/>
    </xf>
    <xf numFmtId="0" fontId="22" fillId="0" borderId="1" xfId="0" applyFont="1" applyBorder="1"/>
    <xf numFmtId="44" fontId="21" fillId="0" borderId="1" xfId="3" applyFont="1" applyFill="1" applyBorder="1" applyAlignment="1" applyProtection="1">
      <alignment vertical="center"/>
      <protection locked="0"/>
    </xf>
    <xf numFmtId="44" fontId="21" fillId="7" borderId="1" xfId="3" applyFont="1" applyFill="1" applyBorder="1" applyAlignment="1" applyProtection="1">
      <alignment vertical="center"/>
      <protection locked="0"/>
    </xf>
    <xf numFmtId="167" fontId="23" fillId="0" borderId="1" xfId="3" applyNumberFormat="1" applyFont="1" applyFill="1" applyBorder="1" applyAlignment="1" applyProtection="1">
      <alignment horizontal="center" vertical="center"/>
      <protection locked="0"/>
    </xf>
    <xf numFmtId="167" fontId="21" fillId="0" borderId="1" xfId="3" applyNumberFormat="1" applyFont="1" applyFill="1" applyBorder="1" applyAlignment="1" applyProtection="1">
      <alignment horizontal="right" vertical="center"/>
    </xf>
    <xf numFmtId="0" fontId="24" fillId="0" borderId="0" xfId="0" applyFont="1"/>
    <xf numFmtId="164" fontId="24" fillId="0" borderId="0" xfId="0" applyNumberFormat="1" applyFont="1"/>
    <xf numFmtId="0" fontId="6" fillId="8" borderId="7" xfId="0" applyFont="1" applyFill="1" applyBorder="1" applyAlignment="1" applyProtection="1">
      <alignment horizontal="center" vertical="center"/>
    </xf>
    <xf numFmtId="0" fontId="6" fillId="8" borderId="7" xfId="0" applyFont="1" applyFill="1" applyBorder="1" applyAlignment="1" applyProtection="1">
      <alignment horizontal="center" vertical="center" wrapText="1"/>
    </xf>
    <xf numFmtId="0" fontId="6" fillId="8" borderId="8" xfId="0" applyFont="1" applyFill="1" applyBorder="1" applyAlignment="1" applyProtection="1">
      <alignment horizontal="center" vertical="center" wrapText="1"/>
    </xf>
    <xf numFmtId="0" fontId="27" fillId="0" borderId="1" xfId="0" applyFont="1" applyBorder="1" applyAlignment="1" applyProtection="1">
      <alignment horizontal="left" vertical="center" wrapText="1"/>
    </xf>
    <xf numFmtId="0" fontId="28" fillId="0" borderId="1" xfId="0" applyFont="1" applyBorder="1" applyAlignment="1" applyProtection="1">
      <alignment horizontal="center" vertical="center" wrapText="1"/>
    </xf>
    <xf numFmtId="2" fontId="28" fillId="0" borderId="1" xfId="0" applyNumberFormat="1" applyFont="1" applyBorder="1" applyAlignment="1" applyProtection="1">
      <alignment horizontal="center" vertical="center" wrapText="1"/>
    </xf>
    <xf numFmtId="44" fontId="19" fillId="9" borderId="9" xfId="0" applyNumberFormat="1" applyFont="1" applyFill="1" applyBorder="1" applyProtection="1"/>
    <xf numFmtId="0" fontId="6" fillId="0" borderId="1" xfId="0" applyFont="1" applyFill="1" applyBorder="1" applyAlignment="1" applyProtection="1">
      <alignment horizontal="center" vertical="center"/>
    </xf>
    <xf numFmtId="44" fontId="19" fillId="0" borderId="10" xfId="0" applyNumberFormat="1" applyFont="1" applyBorder="1" applyProtection="1"/>
    <xf numFmtId="44" fontId="27" fillId="0" borderId="1" xfId="0" applyNumberFormat="1" applyFont="1" applyFill="1" applyBorder="1" applyAlignment="1" applyProtection="1">
      <alignment horizontal="left" vertical="center"/>
    </xf>
    <xf numFmtId="0" fontId="31" fillId="0" borderId="0" xfId="0" applyFont="1" applyBorder="1" applyAlignment="1" applyProtection="1">
      <alignment vertical="center" wrapText="1"/>
    </xf>
    <xf numFmtId="0" fontId="31" fillId="0" borderId="0" xfId="0" applyFont="1" applyFill="1" applyBorder="1" applyProtection="1"/>
    <xf numFmtId="0" fontId="31" fillId="0" borderId="0" xfId="0" applyFont="1" applyFill="1" applyBorder="1" applyAlignment="1" applyProtection="1">
      <alignment horizontal="center"/>
    </xf>
    <xf numFmtId="0" fontId="32" fillId="7" borderId="1" xfId="0" applyFont="1" applyFill="1" applyBorder="1" applyAlignment="1" applyProtection="1">
      <alignment horizontal="center" vertical="center"/>
    </xf>
    <xf numFmtId="0" fontId="33" fillId="0" borderId="1" xfId="0" applyFont="1" applyBorder="1" applyAlignment="1" applyProtection="1">
      <alignment horizontal="center" vertical="center" wrapText="1"/>
    </xf>
    <xf numFmtId="164" fontId="24" fillId="0" borderId="0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10" fontId="24" fillId="0" borderId="1" xfId="0" applyNumberFormat="1" applyFont="1" applyBorder="1" applyAlignment="1">
      <alignment horizontal="center" vertical="center" wrapText="1"/>
    </xf>
    <xf numFmtId="9" fontId="24" fillId="11" borderId="1" xfId="0" applyNumberFormat="1" applyFont="1" applyFill="1" applyBorder="1" applyAlignment="1">
      <alignment horizontal="center" vertical="center" wrapText="1"/>
    </xf>
    <xf numFmtId="10" fontId="24" fillId="10" borderId="1" xfId="0" applyNumberFormat="1" applyFont="1" applyFill="1" applyBorder="1" applyAlignment="1">
      <alignment horizontal="center" vertical="center" wrapText="1"/>
    </xf>
    <xf numFmtId="10" fontId="25" fillId="0" borderId="1" xfId="19" applyNumberFormat="1" applyFont="1" applyBorder="1" applyAlignment="1">
      <alignment horizontal="center" vertical="center" wrapText="1"/>
    </xf>
    <xf numFmtId="167" fontId="35" fillId="0" borderId="1" xfId="3" applyNumberFormat="1" applyFont="1" applyFill="1" applyBorder="1" applyAlignment="1" applyProtection="1">
      <alignment horizontal="center" vertical="center"/>
      <protection locked="0"/>
    </xf>
    <xf numFmtId="0" fontId="27" fillId="0" borderId="12" xfId="0" applyFont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44" fontId="7" fillId="0" borderId="1" xfId="3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37" fillId="0" borderId="1" xfId="0" applyFont="1" applyBorder="1" applyAlignment="1">
      <alignment vertical="center" wrapText="1"/>
    </xf>
    <xf numFmtId="0" fontId="0" fillId="0" borderId="0" xfId="0" applyFont="1"/>
    <xf numFmtId="165" fontId="38" fillId="0" borderId="1" xfId="8" applyFont="1" applyFill="1" applyBorder="1" applyAlignment="1">
      <alignment horizontal="center"/>
    </xf>
    <xf numFmtId="10" fontId="38" fillId="0" borderId="1" xfId="19" applyNumberFormat="1" applyFont="1" applyFill="1" applyBorder="1" applyAlignment="1">
      <alignment horizontal="center"/>
    </xf>
    <xf numFmtId="44" fontId="38" fillId="0" borderId="1" xfId="3" applyFont="1" applyFill="1" applyBorder="1"/>
    <xf numFmtId="169" fontId="38" fillId="0" borderId="1" xfId="17" applyNumberFormat="1" applyFont="1" applyBorder="1" applyAlignment="1">
      <alignment horizontal="center" vertical="center"/>
    </xf>
    <xf numFmtId="39" fontId="38" fillId="0" borderId="1" xfId="17" applyNumberFormat="1" applyFont="1" applyBorder="1" applyAlignment="1">
      <alignment horizontal="center" vertical="center"/>
    </xf>
    <xf numFmtId="0" fontId="38" fillId="0" borderId="0" xfId="14" applyFont="1"/>
    <xf numFmtId="3" fontId="38" fillId="0" borderId="1" xfId="17" applyNumberFormat="1" applyFont="1" applyBorder="1" applyAlignment="1">
      <alignment horizontal="center" vertical="center"/>
    </xf>
    <xf numFmtId="0" fontId="39" fillId="12" borderId="1" xfId="17" applyFont="1" applyFill="1" applyBorder="1" applyAlignment="1">
      <alignment horizontal="center" vertical="center" wrapText="1"/>
    </xf>
    <xf numFmtId="168" fontId="39" fillId="12" borderId="1" xfId="38" applyFont="1" applyFill="1" applyBorder="1" applyAlignment="1">
      <alignment horizontal="center" vertical="center" wrapText="1"/>
    </xf>
    <xf numFmtId="44" fontId="38" fillId="0" borderId="1" xfId="3" applyFont="1" applyBorder="1" applyAlignment="1">
      <alignment horizontal="right" vertical="center"/>
    </xf>
    <xf numFmtId="2" fontId="23" fillId="0" borderId="2" xfId="0" applyNumberFormat="1" applyFont="1" applyFill="1" applyBorder="1" applyAlignment="1" applyProtection="1">
      <alignment horizontal="left" vertical="center" wrapText="1"/>
    </xf>
    <xf numFmtId="164" fontId="0" fillId="0" borderId="0" xfId="0" applyNumberFormat="1" applyFont="1"/>
    <xf numFmtId="44" fontId="39" fillId="6" borderId="1" xfId="3" applyFont="1" applyFill="1" applyBorder="1"/>
    <xf numFmtId="0" fontId="38" fillId="0" borderId="14" xfId="14" applyFont="1" applyBorder="1" applyAlignment="1">
      <alignment horizontal="center" vertical="center"/>
    </xf>
    <xf numFmtId="0" fontId="38" fillId="0" borderId="15" xfId="14" applyFont="1" applyBorder="1" applyAlignment="1">
      <alignment horizontal="center" vertical="center"/>
    </xf>
    <xf numFmtId="0" fontId="38" fillId="0" borderId="1" xfId="14" applyFont="1" applyBorder="1" applyAlignment="1">
      <alignment horizontal="justify" vertical="center"/>
    </xf>
    <xf numFmtId="0" fontId="38" fillId="2" borderId="1" xfId="17" applyFont="1" applyFill="1" applyBorder="1" applyAlignment="1">
      <alignment horizontal="center" vertical="center"/>
    </xf>
    <xf numFmtId="170" fontId="38" fillId="13" borderId="1" xfId="17" applyNumberFormat="1" applyFont="1" applyFill="1" applyBorder="1" applyAlignment="1">
      <alignment horizontal="center" vertical="center"/>
    </xf>
    <xf numFmtId="2" fontId="38" fillId="2" borderId="1" xfId="17" applyNumberFormat="1" applyFont="1" applyFill="1" applyBorder="1" applyAlignment="1">
      <alignment horizontal="center" vertical="center"/>
    </xf>
    <xf numFmtId="170" fontId="38" fillId="2" borderId="1" xfId="17" applyNumberFormat="1" applyFont="1" applyFill="1" applyBorder="1" applyAlignment="1">
      <alignment horizontal="center" vertical="center"/>
    </xf>
    <xf numFmtId="170" fontId="38" fillId="2" borderId="16" xfId="17" applyNumberFormat="1" applyFont="1" applyFill="1" applyBorder="1" applyAlignment="1">
      <alignment horizontal="center" vertical="center"/>
    </xf>
    <xf numFmtId="170" fontId="38" fillId="13" borderId="2" xfId="17" applyNumberFormat="1" applyFont="1" applyFill="1" applyBorder="1" applyAlignment="1">
      <alignment horizontal="center" vertical="center"/>
    </xf>
    <xf numFmtId="2" fontId="38" fillId="2" borderId="2" xfId="17" applyNumberFormat="1" applyFont="1" applyFill="1" applyBorder="1" applyAlignment="1">
      <alignment horizontal="center" vertical="center"/>
    </xf>
    <xf numFmtId="0" fontId="39" fillId="0" borderId="17" xfId="17" applyFont="1" applyFill="1" applyBorder="1" applyAlignment="1">
      <alignment horizontal="center" vertical="center" wrapText="1"/>
    </xf>
    <xf numFmtId="0" fontId="39" fillId="0" borderId="18" xfId="17" applyFont="1" applyFill="1" applyBorder="1" applyAlignment="1">
      <alignment horizontal="center" vertical="center" wrapText="1"/>
    </xf>
    <xf numFmtId="0" fontId="39" fillId="0" borderId="7" xfId="17" applyFont="1" applyFill="1" applyBorder="1" applyAlignment="1">
      <alignment horizontal="center" vertical="center" wrapText="1"/>
    </xf>
    <xf numFmtId="168" fontId="39" fillId="0" borderId="7" xfId="38" applyFont="1" applyFill="1" applyBorder="1" applyAlignment="1">
      <alignment horizontal="center" vertical="center"/>
    </xf>
    <xf numFmtId="168" fontId="39" fillId="0" borderId="7" xfId="38" applyFont="1" applyFill="1" applyBorder="1" applyAlignment="1">
      <alignment horizontal="center" vertical="center" wrapText="1"/>
    </xf>
    <xf numFmtId="168" fontId="39" fillId="0" borderId="8" xfId="38" applyFont="1" applyFill="1" applyBorder="1" applyAlignment="1">
      <alignment horizontal="center" vertical="center" wrapText="1"/>
    </xf>
    <xf numFmtId="170" fontId="38" fillId="0" borderId="7" xfId="4" applyNumberFormat="1" applyFont="1" applyFill="1" applyBorder="1" applyAlignment="1">
      <alignment horizontal="center"/>
    </xf>
    <xf numFmtId="170" fontId="38" fillId="0" borderId="8" xfId="4" applyNumberFormat="1" applyFont="1" applyFill="1" applyBorder="1" applyAlignment="1">
      <alignment horizontal="center"/>
    </xf>
    <xf numFmtId="44" fontId="38" fillId="0" borderId="16" xfId="3" applyFont="1" applyFill="1" applyBorder="1"/>
    <xf numFmtId="44" fontId="38" fillId="0" borderId="9" xfId="3" applyFont="1" applyFill="1" applyBorder="1" applyAlignment="1">
      <alignment horizontal="center"/>
    </xf>
    <xf numFmtId="44" fontId="21" fillId="14" borderId="1" xfId="3" applyFont="1" applyFill="1" applyBorder="1" applyAlignment="1" applyProtection="1">
      <alignment horizontal="right" vertical="center"/>
      <protection locked="0"/>
    </xf>
    <xf numFmtId="0" fontId="10" fillId="0" borderId="0" xfId="13" applyFont="1"/>
    <xf numFmtId="4" fontId="10" fillId="0" borderId="0" xfId="13" applyNumberFormat="1" applyFont="1"/>
    <xf numFmtId="44" fontId="21" fillId="0" borderId="1" xfId="3" applyFont="1" applyFill="1" applyBorder="1" applyAlignment="1" applyProtection="1">
      <alignment horizontal="right" vertical="center"/>
      <protection locked="0"/>
    </xf>
    <xf numFmtId="0" fontId="10" fillId="0" borderId="0" xfId="13" applyFont="1" applyAlignment="1">
      <alignment horizontal="left" vertical="top"/>
    </xf>
    <xf numFmtId="166" fontId="10" fillId="0" borderId="0" xfId="37" applyNumberFormat="1" applyFont="1" applyAlignment="1">
      <alignment vertical="center"/>
    </xf>
    <xf numFmtId="0" fontId="10" fillId="0" borderId="0" xfId="13" applyFont="1" applyAlignment="1">
      <alignment horizontal="center" vertical="center"/>
    </xf>
    <xf numFmtId="0" fontId="10" fillId="0" borderId="0" xfId="13" applyFont="1" applyAlignment="1">
      <alignment vertical="center"/>
    </xf>
    <xf numFmtId="0" fontId="11" fillId="0" borderId="3" xfId="13" applyFont="1" applyBorder="1" applyAlignment="1">
      <alignment horizontal="center" vertical="center"/>
    </xf>
    <xf numFmtId="4" fontId="11" fillId="0" borderId="3" xfId="13" applyNumberFormat="1" applyFont="1" applyBorder="1" applyAlignment="1">
      <alignment horizontal="center" vertical="center"/>
    </xf>
    <xf numFmtId="0" fontId="11" fillId="0" borderId="24" xfId="13" applyFont="1" applyBorder="1" applyAlignment="1">
      <alignment horizontal="center" vertical="center"/>
    </xf>
    <xf numFmtId="0" fontId="10" fillId="0" borderId="24" xfId="13" applyFont="1" applyBorder="1" applyAlignment="1">
      <alignment vertical="center"/>
    </xf>
    <xf numFmtId="10" fontId="10" fillId="15" borderId="24" xfId="13" applyNumberFormat="1" applyFont="1" applyFill="1" applyBorder="1" applyAlignment="1">
      <alignment horizontal="center" vertical="center"/>
    </xf>
    <xf numFmtId="0" fontId="11" fillId="0" borderId="25" xfId="13" applyFont="1" applyBorder="1" applyAlignment="1">
      <alignment horizontal="center" vertical="center"/>
    </xf>
    <xf numFmtId="0" fontId="10" fillId="0" borderId="25" xfId="13" applyFont="1" applyBorder="1" applyAlignment="1">
      <alignment vertical="center"/>
    </xf>
    <xf numFmtId="10" fontId="10" fillId="15" borderId="25" xfId="13" applyNumberFormat="1" applyFont="1" applyFill="1" applyBorder="1" applyAlignment="1">
      <alignment horizontal="center" vertical="center"/>
    </xf>
    <xf numFmtId="0" fontId="11" fillId="0" borderId="26" xfId="13" applyFont="1" applyBorder="1" applyAlignment="1">
      <alignment horizontal="center" vertical="center"/>
    </xf>
    <xf numFmtId="0" fontId="10" fillId="0" borderId="26" xfId="13" applyFont="1" applyBorder="1" applyAlignment="1">
      <alignment vertical="center"/>
    </xf>
    <xf numFmtId="10" fontId="10" fillId="15" borderId="26" xfId="13" applyNumberFormat="1" applyFont="1" applyFill="1" applyBorder="1" applyAlignment="1">
      <alignment horizontal="center" vertical="center"/>
    </xf>
    <xf numFmtId="10" fontId="11" fillId="0" borderId="3" xfId="13" applyNumberFormat="1" applyFont="1" applyBorder="1" applyAlignment="1">
      <alignment horizontal="center" vertical="center"/>
    </xf>
    <xf numFmtId="0" fontId="10" fillId="0" borderId="24" xfId="13" applyFont="1" applyBorder="1" applyAlignment="1">
      <alignment horizontal="center" vertical="center"/>
    </xf>
    <xf numFmtId="10" fontId="10" fillId="15" borderId="24" xfId="28" applyNumberFormat="1" applyFont="1" applyFill="1" applyBorder="1" applyAlignment="1">
      <alignment horizontal="center" vertical="center"/>
    </xf>
    <xf numFmtId="0" fontId="10" fillId="0" borderId="26" xfId="13" applyFont="1" applyBorder="1" applyAlignment="1">
      <alignment horizontal="center" vertical="center"/>
    </xf>
    <xf numFmtId="10" fontId="10" fillId="15" borderId="27" xfId="13" applyNumberFormat="1" applyFont="1" applyFill="1" applyBorder="1" applyAlignment="1">
      <alignment horizontal="center" vertical="center"/>
    </xf>
    <xf numFmtId="10" fontId="10" fillId="0" borderId="3" xfId="28" applyNumberFormat="1" applyFont="1" applyBorder="1" applyAlignment="1">
      <alignment horizontal="center" vertical="center"/>
    </xf>
    <xf numFmtId="0" fontId="11" fillId="0" borderId="0" xfId="13" applyFont="1" applyAlignment="1">
      <alignment vertical="center"/>
    </xf>
    <xf numFmtId="0" fontId="10" fillId="0" borderId="25" xfId="13" applyFont="1" applyBorder="1" applyAlignment="1">
      <alignment horizontal="center" vertical="center"/>
    </xf>
    <xf numFmtId="10" fontId="10" fillId="0" borderId="3" xfId="13" applyNumberFormat="1" applyFont="1" applyBorder="1" applyAlignment="1">
      <alignment horizontal="center" vertical="center"/>
    </xf>
    <xf numFmtId="0" fontId="10" fillId="0" borderId="28" xfId="13" applyFont="1" applyBorder="1" applyAlignment="1">
      <alignment vertical="center"/>
    </xf>
    <xf numFmtId="4" fontId="10" fillId="0" borderId="28" xfId="13" applyNumberFormat="1" applyFont="1" applyBorder="1" applyAlignment="1">
      <alignment vertical="center"/>
    </xf>
    <xf numFmtId="4" fontId="10" fillId="0" borderId="0" xfId="13" applyNumberFormat="1" applyFont="1" applyAlignment="1">
      <alignment vertical="center"/>
    </xf>
    <xf numFmtId="0" fontId="10" fillId="0" borderId="0" xfId="13" applyFont="1" applyAlignment="1">
      <alignment horizontal="right"/>
    </xf>
    <xf numFmtId="0" fontId="0" fillId="0" borderId="0" xfId="0" applyAlignment="1">
      <alignment horizontal="center"/>
    </xf>
    <xf numFmtId="0" fontId="42" fillId="0" borderId="0" xfId="0" applyFont="1" applyAlignment="1">
      <alignment horizontal="center"/>
    </xf>
    <xf numFmtId="10" fontId="10" fillId="15" borderId="3" xfId="13" applyNumberFormat="1" applyFont="1" applyFill="1" applyBorder="1" applyAlignment="1">
      <alignment horizontal="center" vertical="center"/>
    </xf>
    <xf numFmtId="0" fontId="20" fillId="7" borderId="1" xfId="0" applyFont="1" applyFill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wrapText="1"/>
    </xf>
    <xf numFmtId="0" fontId="31" fillId="0" borderId="30" xfId="0" applyFont="1" applyFill="1" applyBorder="1" applyProtection="1"/>
    <xf numFmtId="0" fontId="31" fillId="0" borderId="49" xfId="0" applyFont="1" applyFill="1" applyBorder="1" applyProtection="1"/>
    <xf numFmtId="0" fontId="24" fillId="0" borderId="29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4" fontId="25" fillId="6" borderId="4" xfId="3" applyFont="1" applyFill="1" applyBorder="1"/>
    <xf numFmtId="0" fontId="29" fillId="0" borderId="19" xfId="0" applyFont="1" applyFill="1" applyBorder="1" applyAlignment="1" applyProtection="1">
      <alignment horizontal="center" vertical="center"/>
    </xf>
    <xf numFmtId="0" fontId="29" fillId="0" borderId="0" xfId="0" applyFont="1" applyFill="1" applyBorder="1" applyAlignment="1" applyProtection="1">
      <alignment horizontal="center" vertical="center"/>
    </xf>
    <xf numFmtId="0" fontId="29" fillId="0" borderId="23" xfId="0" applyFont="1" applyFill="1" applyBorder="1" applyAlignment="1" applyProtection="1">
      <alignment vertical="center"/>
    </xf>
    <xf numFmtId="0" fontId="31" fillId="0" borderId="19" xfId="0" applyFont="1" applyBorder="1" applyAlignment="1" applyProtection="1">
      <alignment vertical="center" wrapText="1"/>
    </xf>
    <xf numFmtId="0" fontId="31" fillId="0" borderId="0" xfId="0" applyFont="1" applyBorder="1" applyAlignment="1" applyProtection="1">
      <alignment horizontal="center"/>
    </xf>
    <xf numFmtId="0" fontId="24" fillId="0" borderId="23" xfId="0" applyFont="1" applyBorder="1"/>
    <xf numFmtId="0" fontId="32" fillId="0" borderId="50" xfId="0" applyFont="1" applyFill="1" applyBorder="1" applyAlignment="1" applyProtection="1">
      <alignment horizontal="center"/>
    </xf>
    <xf numFmtId="0" fontId="32" fillId="0" borderId="14" xfId="0" applyFont="1" applyFill="1" applyBorder="1" applyAlignment="1" applyProtection="1">
      <alignment horizontal="center"/>
    </xf>
    <xf numFmtId="0" fontId="32" fillId="0" borderId="19" xfId="0" applyFont="1" applyFill="1" applyBorder="1" applyAlignment="1" applyProtection="1">
      <alignment horizontal="center"/>
    </xf>
    <xf numFmtId="0" fontId="32" fillId="7" borderId="16" xfId="0" applyFont="1" applyFill="1" applyBorder="1" applyAlignment="1" applyProtection="1">
      <alignment vertical="center" wrapText="1"/>
    </xf>
    <xf numFmtId="3" fontId="33" fillId="0" borderId="16" xfId="0" applyNumberFormat="1" applyFont="1" applyFill="1" applyBorder="1" applyAlignment="1" applyProtection="1">
      <alignment horizontal="center" vertical="center" wrapText="1"/>
    </xf>
    <xf numFmtId="0" fontId="32" fillId="0" borderId="14" xfId="0" applyFont="1" applyBorder="1" applyAlignment="1" applyProtection="1">
      <alignment horizontal="center" vertical="center"/>
    </xf>
    <xf numFmtId="0" fontId="32" fillId="10" borderId="16" xfId="0" applyFont="1" applyFill="1" applyBorder="1" applyAlignment="1" applyProtection="1">
      <alignment horizontal="center" vertical="center" wrapText="1"/>
    </xf>
    <xf numFmtId="0" fontId="34" fillId="0" borderId="16" xfId="0" applyFont="1" applyFill="1" applyBorder="1" applyAlignment="1">
      <alignment horizontal="center" wrapText="1"/>
    </xf>
    <xf numFmtId="165" fontId="32" fillId="0" borderId="16" xfId="12" applyFont="1" applyFill="1" applyBorder="1" applyAlignment="1" applyProtection="1">
      <alignment horizontal="center" vertical="center" wrapText="1"/>
      <protection locked="0"/>
    </xf>
    <xf numFmtId="0" fontId="24" fillId="0" borderId="16" xfId="0" applyFont="1" applyFill="1" applyBorder="1" applyAlignment="1">
      <alignment horizontal="center"/>
    </xf>
    <xf numFmtId="14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19" xfId="0" applyFont="1" applyBorder="1"/>
    <xf numFmtId="0" fontId="24" fillId="0" borderId="0" xfId="0" applyFont="1" applyBorder="1"/>
    <xf numFmtId="0" fontId="25" fillId="0" borderId="14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44" fontId="24" fillId="0" borderId="16" xfId="3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44" fontId="25" fillId="6" borderId="16" xfId="3" applyFont="1" applyFill="1" applyBorder="1" applyAlignment="1">
      <alignment horizontal="center" vertical="center" wrapText="1"/>
    </xf>
    <xf numFmtId="44" fontId="24" fillId="10" borderId="16" xfId="3" applyFont="1" applyFill="1" applyBorder="1" applyAlignment="1">
      <alignment horizontal="center" vertical="center" wrapText="1"/>
    </xf>
    <xf numFmtId="164" fontId="24" fillId="0" borderId="16" xfId="0" applyNumberFormat="1" applyFont="1" applyBorder="1" applyAlignment="1">
      <alignment horizontal="center" vertical="center" wrapText="1"/>
    </xf>
    <xf numFmtId="164" fontId="25" fillId="6" borderId="16" xfId="0" applyNumberFormat="1" applyFont="1" applyFill="1" applyBorder="1" applyAlignment="1">
      <alignment horizontal="center" vertical="center" wrapText="1"/>
    </xf>
    <xf numFmtId="0" fontId="24" fillId="0" borderId="19" xfId="0" applyFont="1" applyBorder="1" applyAlignment="1">
      <alignment vertical="center"/>
    </xf>
    <xf numFmtId="44" fontId="24" fillId="0" borderId="16" xfId="3" applyFont="1" applyFill="1" applyBorder="1" applyAlignment="1">
      <alignment horizontal="center" vertical="center" wrapText="1"/>
    </xf>
    <xf numFmtId="44" fontId="25" fillId="10" borderId="16" xfId="3" applyFont="1" applyFill="1" applyBorder="1" applyAlignment="1">
      <alignment horizontal="center" vertical="center" wrapText="1"/>
    </xf>
    <xf numFmtId="164" fontId="33" fillId="0" borderId="16" xfId="0" applyNumberFormat="1" applyFont="1" applyBorder="1" applyAlignment="1">
      <alignment horizontal="center" vertical="center" wrapText="1"/>
    </xf>
    <xf numFmtId="44" fontId="24" fillId="0" borderId="16" xfId="3" applyFont="1" applyBorder="1"/>
    <xf numFmtId="0" fontId="24" fillId="0" borderId="16" xfId="0" applyFont="1" applyBorder="1" applyAlignment="1">
      <alignment horizontal="center" vertical="center" wrapText="1"/>
    </xf>
    <xf numFmtId="0" fontId="25" fillId="0" borderId="52" xfId="0" applyFont="1" applyBorder="1" applyAlignment="1">
      <alignment horizontal="center" vertical="center" wrapText="1"/>
    </xf>
    <xf numFmtId="0" fontId="25" fillId="0" borderId="53" xfId="0" applyFont="1" applyBorder="1" applyAlignment="1">
      <alignment horizontal="center" vertical="center" wrapText="1"/>
    </xf>
    <xf numFmtId="0" fontId="24" fillId="0" borderId="51" xfId="0" applyFont="1" applyBorder="1" applyAlignment="1">
      <alignment horizontal="center" vertical="center" wrapText="1"/>
    </xf>
    <xf numFmtId="44" fontId="24" fillId="0" borderId="53" xfId="3" applyFont="1" applyBorder="1" applyAlignment="1">
      <alignment horizontal="center" vertical="center" wrapText="1"/>
    </xf>
    <xf numFmtId="44" fontId="25" fillId="6" borderId="53" xfId="3" applyFont="1" applyFill="1" applyBorder="1" applyAlignment="1">
      <alignment horizontal="center" vertical="center" wrapText="1"/>
    </xf>
    <xf numFmtId="164" fontId="24" fillId="0" borderId="16" xfId="0" applyNumberFormat="1" applyFont="1" applyBorder="1" applyAlignment="1">
      <alignment vertical="center" wrapText="1"/>
    </xf>
    <xf numFmtId="0" fontId="25" fillId="0" borderId="37" xfId="0" applyFont="1" applyBorder="1" applyAlignment="1">
      <alignment horizontal="center" vertical="center" wrapText="1"/>
    </xf>
    <xf numFmtId="164" fontId="24" fillId="0" borderId="53" xfId="0" applyNumberFormat="1" applyFont="1" applyBorder="1" applyAlignment="1">
      <alignment vertical="center" wrapText="1"/>
    </xf>
    <xf numFmtId="0" fontId="25" fillId="0" borderId="54" xfId="0" applyFont="1" applyBorder="1" applyAlignment="1">
      <alignment horizontal="center" vertical="center" wrapText="1"/>
    </xf>
    <xf numFmtId="164" fontId="25" fillId="7" borderId="55" xfId="0" applyNumberFormat="1" applyFont="1" applyFill="1" applyBorder="1" applyAlignment="1">
      <alignment vertical="center" wrapText="1"/>
    </xf>
    <xf numFmtId="10" fontId="39" fillId="15" borderId="16" xfId="1" applyNumberFormat="1" applyFont="1" applyFill="1" applyBorder="1"/>
    <xf numFmtId="0" fontId="25" fillId="0" borderId="1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25" fillId="0" borderId="52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wrapText="1"/>
    </xf>
    <xf numFmtId="167" fontId="20" fillId="0" borderId="2" xfId="3" applyNumberFormat="1" applyFont="1" applyBorder="1" applyAlignment="1">
      <alignment horizontal="center" vertical="center"/>
    </xf>
    <xf numFmtId="0" fontId="41" fillId="8" borderId="5" xfId="0" applyFont="1" applyFill="1" applyBorder="1" applyAlignment="1" applyProtection="1">
      <alignment horizontal="center" vertical="center" wrapText="1"/>
    </xf>
    <xf numFmtId="0" fontId="22" fillId="0" borderId="33" xfId="0" applyFont="1" applyBorder="1" applyAlignment="1">
      <alignment horizontal="center" vertical="center"/>
    </xf>
    <xf numFmtId="171" fontId="38" fillId="0" borderId="1" xfId="17" applyNumberFormat="1" applyFont="1" applyBorder="1" applyAlignment="1">
      <alignment horizontal="center" vertical="center"/>
    </xf>
    <xf numFmtId="0" fontId="3" fillId="0" borderId="0" xfId="15"/>
    <xf numFmtId="0" fontId="3" fillId="0" borderId="1" xfId="15" applyBorder="1" applyAlignment="1">
      <alignment horizontal="center" vertical="center"/>
    </xf>
    <xf numFmtId="0" fontId="44" fillId="0" borderId="1" xfId="15" applyFont="1" applyBorder="1" applyAlignment="1">
      <alignment horizontal="justify" vertical="center"/>
    </xf>
    <xf numFmtId="0" fontId="45" fillId="2" borderId="1" xfId="17" applyFont="1" applyFill="1" applyBorder="1" applyAlignment="1">
      <alignment horizontal="center" vertical="center"/>
    </xf>
    <xf numFmtId="2" fontId="3" fillId="2" borderId="1" xfId="17" applyNumberFormat="1" applyFill="1" applyBorder="1" applyAlignment="1">
      <alignment horizontal="center" vertical="center"/>
    </xf>
    <xf numFmtId="164" fontId="3" fillId="13" borderId="1" xfId="17" applyNumberFormat="1" applyFill="1" applyBorder="1" applyAlignment="1">
      <alignment horizontal="center" vertical="center"/>
    </xf>
    <xf numFmtId="164" fontId="3" fillId="2" borderId="1" xfId="17" applyNumberFormat="1" applyFill="1" applyBorder="1" applyAlignment="1">
      <alignment horizontal="center" vertical="center"/>
    </xf>
    <xf numFmtId="44" fontId="3" fillId="22" borderId="8" xfId="41" applyFont="1" applyFill="1" applyBorder="1" applyAlignment="1">
      <alignment horizontal="center"/>
    </xf>
    <xf numFmtId="10" fontId="38" fillId="23" borderId="16" xfId="1" applyNumberFormat="1" applyFont="1" applyFill="1" applyBorder="1"/>
    <xf numFmtId="44" fontId="3" fillId="22" borderId="9" xfId="41" applyFont="1" applyFill="1" applyBorder="1" applyAlignment="1">
      <alignment horizontal="center"/>
    </xf>
    <xf numFmtId="44" fontId="3" fillId="0" borderId="0" xfId="15" applyNumberFormat="1"/>
    <xf numFmtId="0" fontId="47" fillId="0" borderId="0" xfId="15" applyFont="1"/>
    <xf numFmtId="0" fontId="3" fillId="0" borderId="1" xfId="14" applyBorder="1" applyAlignment="1">
      <alignment horizontal="center" vertical="center"/>
    </xf>
    <xf numFmtId="0" fontId="44" fillId="0" borderId="1" xfId="14" applyFont="1" applyBorder="1" applyAlignment="1">
      <alignment horizontal="justify" vertical="center"/>
    </xf>
    <xf numFmtId="0" fontId="3" fillId="0" borderId="1" xfId="14" applyFont="1" applyBorder="1" applyAlignment="1">
      <alignment horizontal="center" vertical="center"/>
    </xf>
    <xf numFmtId="2" fontId="23" fillId="0" borderId="2" xfId="0" applyNumberFormat="1" applyFont="1" applyBorder="1" applyAlignment="1" applyProtection="1">
      <alignment horizontal="center" vertical="center" wrapText="1"/>
    </xf>
    <xf numFmtId="2" fontId="40" fillId="0" borderId="1" xfId="0" applyNumberFormat="1" applyFont="1" applyFill="1" applyBorder="1" applyAlignment="1" applyProtection="1">
      <alignment horizontal="left" vertical="center" wrapText="1"/>
    </xf>
    <xf numFmtId="167" fontId="24" fillId="0" borderId="16" xfId="3" applyNumberFormat="1" applyFont="1" applyBorder="1" applyAlignment="1">
      <alignment horizontal="center" vertical="center" wrapText="1"/>
    </xf>
    <xf numFmtId="167" fontId="24" fillId="0" borderId="16" xfId="3" applyNumberFormat="1" applyFont="1" applyFill="1" applyBorder="1" applyAlignment="1">
      <alignment horizontal="center" vertical="center" wrapText="1"/>
    </xf>
    <xf numFmtId="167" fontId="25" fillId="6" borderId="16" xfId="3" applyNumberFormat="1" applyFont="1" applyFill="1" applyBorder="1" applyAlignment="1">
      <alignment horizontal="center" vertical="center" wrapText="1"/>
    </xf>
    <xf numFmtId="167" fontId="25" fillId="10" borderId="16" xfId="3" applyNumberFormat="1" applyFont="1" applyFill="1" applyBorder="1" applyAlignment="1">
      <alignment horizontal="center" vertical="center" wrapText="1"/>
    </xf>
    <xf numFmtId="4" fontId="24" fillId="0" borderId="16" xfId="0" applyNumberFormat="1" applyFont="1" applyBorder="1" applyAlignment="1">
      <alignment vertical="center" wrapText="1"/>
    </xf>
    <xf numFmtId="4" fontId="24" fillId="0" borderId="53" xfId="0" applyNumberFormat="1" applyFont="1" applyBorder="1" applyAlignment="1">
      <alignment vertical="center" wrapText="1"/>
    </xf>
    <xf numFmtId="4" fontId="25" fillId="7" borderId="55" xfId="0" applyNumberFormat="1" applyFont="1" applyFill="1" applyBorder="1" applyAlignment="1">
      <alignment vertical="center" wrapText="1"/>
    </xf>
    <xf numFmtId="4" fontId="25" fillId="6" borderId="4" xfId="3" applyNumberFormat="1" applyFont="1" applyFill="1" applyBorder="1"/>
    <xf numFmtId="44" fontId="24" fillId="0" borderId="0" xfId="3" applyFont="1"/>
    <xf numFmtId="44" fontId="22" fillId="0" borderId="0" xfId="3" applyFont="1"/>
    <xf numFmtId="0" fontId="40" fillId="0" borderId="1" xfId="0" applyFont="1" applyBorder="1" applyAlignment="1">
      <alignment horizontal="center" vertical="center"/>
    </xf>
    <xf numFmtId="0" fontId="48" fillId="3" borderId="6" xfId="18" applyFont="1" applyFill="1" applyBorder="1" applyAlignment="1">
      <alignment horizontal="center" vertical="center" wrapText="1"/>
    </xf>
    <xf numFmtId="0" fontId="50" fillId="0" borderId="0" xfId="0" applyFont="1" applyFill="1" applyProtection="1"/>
    <xf numFmtId="0" fontId="50" fillId="0" borderId="0" xfId="0" applyFont="1" applyProtection="1"/>
    <xf numFmtId="0" fontId="50" fillId="0" borderId="19" xfId="0" applyFont="1" applyFill="1" applyBorder="1" applyProtection="1"/>
    <xf numFmtId="0" fontId="52" fillId="0" borderId="5" xfId="0" applyFont="1" applyFill="1" applyBorder="1" applyAlignment="1" applyProtection="1">
      <alignment horizontal="center" vertical="center" wrapText="1"/>
    </xf>
    <xf numFmtId="0" fontId="52" fillId="0" borderId="6" xfId="0" applyFont="1" applyFill="1" applyBorder="1" applyAlignment="1" applyProtection="1">
      <alignment horizontal="center" vertical="center" wrapText="1"/>
    </xf>
    <xf numFmtId="0" fontId="52" fillId="0" borderId="6" xfId="0" applyFont="1" applyFill="1" applyBorder="1" applyAlignment="1" applyProtection="1">
      <alignment horizontal="justify" vertical="center" wrapText="1"/>
    </xf>
    <xf numFmtId="8" fontId="53" fillId="0" borderId="6" xfId="0" applyNumberFormat="1" applyFont="1" applyFill="1" applyBorder="1" applyAlignment="1" applyProtection="1">
      <alignment horizontal="distributed" vertical="center" wrapText="1"/>
    </xf>
    <xf numFmtId="8" fontId="52" fillId="0" borderId="6" xfId="0" applyNumberFormat="1" applyFont="1" applyFill="1" applyBorder="1" applyAlignment="1" applyProtection="1">
      <alignment horizontal="distributed" vertical="center" wrapText="1"/>
    </xf>
    <xf numFmtId="170" fontId="53" fillId="0" borderId="6" xfId="0" applyNumberFormat="1" applyFont="1" applyFill="1" applyBorder="1" applyAlignment="1" applyProtection="1">
      <alignment horizontal="distributed" vertical="center" wrapText="1"/>
    </xf>
    <xf numFmtId="0" fontId="53" fillId="0" borderId="6" xfId="3" applyNumberFormat="1" applyFont="1" applyFill="1" applyBorder="1" applyAlignment="1" applyProtection="1">
      <alignment horizontal="distributed" vertical="center" wrapText="1"/>
    </xf>
    <xf numFmtId="0" fontId="50" fillId="0" borderId="0" xfId="0" applyFont="1"/>
    <xf numFmtId="8" fontId="50" fillId="0" borderId="1" xfId="0" applyNumberFormat="1" applyFont="1" applyFill="1" applyBorder="1" applyAlignment="1" applyProtection="1">
      <alignment horizontal="distributed" vertical="center"/>
    </xf>
    <xf numFmtId="8" fontId="49" fillId="8" borderId="1" xfId="0" applyNumberFormat="1" applyFont="1" applyFill="1" applyBorder="1" applyAlignment="1" applyProtection="1">
      <alignment horizontal="center" vertical="center"/>
    </xf>
    <xf numFmtId="0" fontId="50" fillId="0" borderId="0" xfId="0" applyFont="1" applyBorder="1" applyProtection="1"/>
    <xf numFmtId="0" fontId="54" fillId="0" borderId="0" xfId="0" applyFont="1" applyAlignment="1" applyProtection="1"/>
    <xf numFmtId="0" fontId="54" fillId="0" borderId="0" xfId="0" applyFont="1" applyAlignment="1" applyProtection="1">
      <alignment horizontal="center"/>
    </xf>
    <xf numFmtId="0" fontId="50" fillId="0" borderId="0" xfId="0" applyFont="1" applyAlignment="1" applyProtection="1">
      <alignment horizontal="center"/>
    </xf>
    <xf numFmtId="0" fontId="50" fillId="0" borderId="0" xfId="0" applyFont="1" applyAlignment="1" applyProtection="1">
      <alignment horizontal="center" vertical="center"/>
    </xf>
    <xf numFmtId="0" fontId="51" fillId="8" borderId="3" xfId="0" applyFont="1" applyFill="1" applyBorder="1" applyAlignment="1" applyProtection="1">
      <alignment vertical="center" wrapText="1"/>
    </xf>
    <xf numFmtId="0" fontId="50" fillId="0" borderId="0" xfId="0" applyFont="1" applyAlignment="1" applyProtection="1">
      <alignment wrapText="1"/>
    </xf>
    <xf numFmtId="0" fontId="50" fillId="0" borderId="0" xfId="0" applyFont="1" applyAlignment="1" applyProtection="1">
      <alignment horizontal="center" wrapText="1"/>
    </xf>
    <xf numFmtId="0" fontId="54" fillId="0" borderId="0" xfId="0" applyFont="1" applyAlignment="1" applyProtection="1">
      <alignment wrapText="1"/>
    </xf>
    <xf numFmtId="49" fontId="49" fillId="8" borderId="1" xfId="0" applyNumberFormat="1" applyFont="1" applyFill="1" applyBorder="1" applyAlignment="1" applyProtection="1">
      <alignment horizontal="center" vertical="center" wrapText="1"/>
    </xf>
    <xf numFmtId="0" fontId="52" fillId="0" borderId="0" xfId="0" applyFont="1" applyFill="1" applyBorder="1" applyAlignment="1" applyProtection="1">
      <alignment horizontal="center" vertical="center" wrapText="1"/>
    </xf>
    <xf numFmtId="0" fontId="52" fillId="0" borderId="0" xfId="0" applyFont="1" applyFill="1" applyBorder="1" applyAlignment="1" applyProtection="1">
      <alignment horizontal="justify" vertical="center" wrapText="1"/>
    </xf>
    <xf numFmtId="8" fontId="53" fillId="0" borderId="0" xfId="0" applyNumberFormat="1" applyFont="1" applyFill="1" applyBorder="1" applyAlignment="1" applyProtection="1">
      <alignment horizontal="distributed" vertical="center" wrapText="1"/>
    </xf>
    <xf numFmtId="8" fontId="53" fillId="0" borderId="23" xfId="0" applyNumberFormat="1" applyFont="1" applyFill="1" applyBorder="1" applyAlignment="1" applyProtection="1">
      <alignment horizontal="distributed" vertical="center" wrapText="1"/>
    </xf>
    <xf numFmtId="8" fontId="52" fillId="0" borderId="23" xfId="0" applyNumberFormat="1" applyFont="1" applyFill="1" applyBorder="1" applyAlignment="1" applyProtection="1">
      <alignment horizontal="distributed" vertical="center" wrapText="1"/>
    </xf>
    <xf numFmtId="8" fontId="52" fillId="0" borderId="0" xfId="0" applyNumberFormat="1" applyFont="1" applyFill="1" applyBorder="1" applyAlignment="1" applyProtection="1">
      <alignment horizontal="distributed" vertical="center" wrapText="1"/>
    </xf>
    <xf numFmtId="0" fontId="52" fillId="0" borderId="45" xfId="0" applyFont="1" applyFill="1" applyBorder="1" applyAlignment="1" applyProtection="1">
      <alignment horizontal="center" vertical="center" wrapText="1"/>
    </xf>
    <xf numFmtId="0" fontId="52" fillId="0" borderId="23" xfId="0" applyFont="1" applyFill="1" applyBorder="1" applyAlignment="1" applyProtection="1">
      <alignment horizontal="center" vertical="center" wrapText="1"/>
    </xf>
    <xf numFmtId="0" fontId="52" fillId="0" borderId="23" xfId="0" applyFont="1" applyFill="1" applyBorder="1" applyAlignment="1" applyProtection="1">
      <alignment horizontal="justify" vertical="center" wrapText="1"/>
    </xf>
    <xf numFmtId="8" fontId="51" fillId="9" borderId="3" xfId="0" applyNumberFormat="1" applyFont="1" applyFill="1" applyBorder="1" applyAlignment="1" applyProtection="1">
      <alignment horizontal="distributed" vertical="center" wrapText="1"/>
    </xf>
    <xf numFmtId="0" fontId="51" fillId="8" borderId="3" xfId="0" applyFont="1" applyFill="1" applyBorder="1" applyAlignment="1" applyProtection="1">
      <alignment horizontal="center" vertical="center" wrapText="1"/>
    </xf>
    <xf numFmtId="0" fontId="50" fillId="0" borderId="0" xfId="0" applyFont="1" applyFill="1" applyBorder="1" applyProtection="1"/>
    <xf numFmtId="49" fontId="49" fillId="8" borderId="15" xfId="0" applyNumberFormat="1" applyFont="1" applyFill="1" applyBorder="1" applyAlignment="1" applyProtection="1">
      <alignment horizontal="center" vertical="center" wrapText="1"/>
    </xf>
    <xf numFmtId="0" fontId="50" fillId="0" borderId="0" xfId="0" applyFont="1" applyAlignment="1" applyProtection="1">
      <alignment vertical="center"/>
    </xf>
    <xf numFmtId="0" fontId="50" fillId="0" borderId="15" xfId="0" applyFont="1" applyFill="1" applyBorder="1" applyAlignment="1" applyProtection="1">
      <alignment horizontal="center" vertical="center"/>
    </xf>
    <xf numFmtId="8" fontId="50" fillId="0" borderId="1" xfId="0" applyNumberFormat="1" applyFont="1" applyBorder="1" applyAlignment="1" applyProtection="1">
      <alignment vertical="center"/>
    </xf>
    <xf numFmtId="0" fontId="49" fillId="8" borderId="15" xfId="0" applyFont="1" applyFill="1" applyBorder="1" applyAlignment="1" applyProtection="1">
      <alignment vertical="center"/>
    </xf>
    <xf numFmtId="8" fontId="49" fillId="8" borderId="1" xfId="0" applyNumberFormat="1" applyFont="1" applyFill="1" applyBorder="1" applyAlignment="1" applyProtection="1">
      <alignment vertical="center"/>
    </xf>
    <xf numFmtId="0" fontId="20" fillId="8" borderId="1" xfId="0" applyFont="1" applyFill="1" applyBorder="1" applyAlignment="1" applyProtection="1">
      <alignment horizontal="center" vertical="center"/>
    </xf>
    <xf numFmtId="10" fontId="49" fillId="6" borderId="1" xfId="0" applyNumberFormat="1" applyFont="1" applyFill="1" applyBorder="1" applyAlignment="1" applyProtection="1">
      <alignment horizontal="center" vertical="center"/>
    </xf>
    <xf numFmtId="0" fontId="50" fillId="24" borderId="1" xfId="0" applyFont="1" applyFill="1" applyBorder="1" applyProtection="1"/>
    <xf numFmtId="0" fontId="25" fillId="10" borderId="31" xfId="0" applyFont="1" applyFill="1" applyBorder="1" applyAlignment="1">
      <alignment horizontal="center"/>
    </xf>
    <xf numFmtId="2" fontId="23" fillId="0" borderId="1" xfId="0" applyNumberFormat="1" applyFont="1" applyBorder="1" applyAlignment="1" applyProtection="1">
      <alignment horizontal="center" vertical="center" wrapText="1"/>
    </xf>
    <xf numFmtId="0" fontId="20" fillId="6" borderId="30" xfId="0" applyFont="1" applyFill="1" applyBorder="1" applyAlignment="1">
      <alignment horizontal="center"/>
    </xf>
    <xf numFmtId="0" fontId="20" fillId="6" borderId="40" xfId="0" applyFont="1" applyFill="1" applyBorder="1" applyAlignment="1">
      <alignment horizontal="center"/>
    </xf>
    <xf numFmtId="0" fontId="20" fillId="6" borderId="15" xfId="0" applyFont="1" applyFill="1" applyBorder="1" applyAlignment="1">
      <alignment horizontal="center"/>
    </xf>
    <xf numFmtId="2" fontId="23" fillId="0" borderId="2" xfId="0" applyNumberFormat="1" applyFont="1" applyBorder="1" applyAlignment="1" applyProtection="1">
      <alignment horizontal="center" vertical="center"/>
    </xf>
    <xf numFmtId="2" fontId="23" fillId="0" borderId="13" xfId="0" applyNumberFormat="1" applyFont="1" applyBorder="1" applyAlignment="1" applyProtection="1">
      <alignment horizontal="center" vertical="center"/>
    </xf>
    <xf numFmtId="2" fontId="21" fillId="19" borderId="40" xfId="0" applyNumberFormat="1" applyFont="1" applyFill="1" applyBorder="1" applyAlignment="1" applyProtection="1">
      <alignment horizontal="center" vertical="center"/>
    </xf>
    <xf numFmtId="2" fontId="21" fillId="19" borderId="15" xfId="0" applyNumberFormat="1" applyFont="1" applyFill="1" applyBorder="1" applyAlignment="1" applyProtection="1">
      <alignment horizontal="center" vertical="center"/>
    </xf>
    <xf numFmtId="0" fontId="26" fillId="0" borderId="17" xfId="0" applyFont="1" applyBorder="1" applyAlignment="1">
      <alignment horizontal="center"/>
    </xf>
    <xf numFmtId="0" fontId="26" fillId="0" borderId="7" xfId="0" applyFont="1" applyBorder="1" applyAlignment="1">
      <alignment horizontal="center"/>
    </xf>
    <xf numFmtId="0" fontId="26" fillId="0" borderId="8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25" fillId="0" borderId="14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16" borderId="19" xfId="0" applyFont="1" applyFill="1" applyBorder="1" applyAlignment="1">
      <alignment horizontal="center" vertical="center"/>
    </xf>
    <xf numFmtId="0" fontId="33" fillId="16" borderId="0" xfId="0" applyFont="1" applyFill="1" applyBorder="1" applyAlignment="1">
      <alignment horizontal="center" vertical="center"/>
    </xf>
    <xf numFmtId="0" fontId="33" fillId="16" borderId="23" xfId="0" applyFont="1" applyFill="1" applyBorder="1" applyAlignment="1">
      <alignment horizontal="center" vertical="center"/>
    </xf>
    <xf numFmtId="0" fontId="25" fillId="16" borderId="19" xfId="0" applyFont="1" applyFill="1" applyBorder="1" applyAlignment="1">
      <alignment horizontal="center" vertical="center"/>
    </xf>
    <xf numFmtId="0" fontId="25" fillId="16" borderId="0" xfId="0" applyFont="1" applyFill="1" applyBorder="1" applyAlignment="1">
      <alignment horizontal="center" vertical="center"/>
    </xf>
    <xf numFmtId="0" fontId="25" fillId="16" borderId="23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center" vertical="center" wrapText="1"/>
    </xf>
    <xf numFmtId="0" fontId="25" fillId="17" borderId="14" xfId="0" applyFont="1" applyFill="1" applyBorder="1" applyAlignment="1">
      <alignment horizontal="center" vertical="center"/>
    </xf>
    <xf numFmtId="0" fontId="25" fillId="17" borderId="1" xfId="0" applyFont="1" applyFill="1" applyBorder="1" applyAlignment="1">
      <alignment horizontal="center" vertical="center"/>
    </xf>
    <xf numFmtId="0" fontId="25" fillId="17" borderId="16" xfId="0" applyFont="1" applyFill="1" applyBorder="1" applyAlignment="1">
      <alignment horizontal="center" vertical="center"/>
    </xf>
    <xf numFmtId="0" fontId="25" fillId="17" borderId="19" xfId="0" applyFont="1" applyFill="1" applyBorder="1" applyAlignment="1">
      <alignment horizontal="center" vertical="center"/>
    </xf>
    <xf numFmtId="0" fontId="25" fillId="17" borderId="0" xfId="0" applyFont="1" applyFill="1" applyBorder="1" applyAlignment="1">
      <alignment horizontal="center" vertical="center"/>
    </xf>
    <xf numFmtId="0" fontId="25" fillId="17" borderId="23" xfId="0" applyFont="1" applyFill="1" applyBorder="1" applyAlignment="1">
      <alignment horizontal="center" vertical="center"/>
    </xf>
    <xf numFmtId="0" fontId="25" fillId="16" borderId="14" xfId="0" applyFont="1" applyFill="1" applyBorder="1" applyAlignment="1">
      <alignment horizontal="center" vertical="center"/>
    </xf>
    <xf numFmtId="0" fontId="25" fillId="16" borderId="1" xfId="0" applyFont="1" applyFill="1" applyBorder="1" applyAlignment="1">
      <alignment horizontal="center" vertical="center"/>
    </xf>
    <xf numFmtId="0" fontId="25" fillId="16" borderId="16" xfId="0" applyFont="1" applyFill="1" applyBorder="1" applyAlignment="1">
      <alignment horizontal="center" vertical="center"/>
    </xf>
    <xf numFmtId="0" fontId="25" fillId="6" borderId="14" xfId="0" applyFont="1" applyFill="1" applyBorder="1" applyAlignment="1">
      <alignment horizontal="center" vertical="center" wrapText="1"/>
    </xf>
    <xf numFmtId="0" fontId="32" fillId="7" borderId="51" xfId="0" applyFont="1" applyFill="1" applyBorder="1" applyAlignment="1" applyProtection="1">
      <alignment horizontal="center" vertical="center" wrapText="1"/>
    </xf>
    <xf numFmtId="0" fontId="32" fillId="7" borderId="38" xfId="0" applyFont="1" applyFill="1" applyBorder="1" applyAlignment="1" applyProtection="1">
      <alignment horizontal="center" vertical="center" wrapText="1"/>
    </xf>
    <xf numFmtId="0" fontId="29" fillId="0" borderId="14" xfId="0" applyFont="1" applyFill="1" applyBorder="1" applyAlignment="1" applyProtection="1">
      <alignment horizontal="center" vertical="center" wrapText="1"/>
    </xf>
    <xf numFmtId="0" fontId="29" fillId="0" borderId="1" xfId="0" applyFont="1" applyFill="1" applyBorder="1" applyAlignment="1" applyProtection="1">
      <alignment horizontal="center" vertical="center" wrapText="1"/>
    </xf>
    <xf numFmtId="0" fontId="32" fillId="0" borderId="14" xfId="0" applyFont="1" applyBorder="1" applyAlignment="1" applyProtection="1">
      <alignment horizontal="center"/>
    </xf>
    <xf numFmtId="0" fontId="32" fillId="0" borderId="1" xfId="0" applyFont="1" applyBorder="1" applyAlignment="1" applyProtection="1">
      <alignment horizontal="center"/>
    </xf>
    <xf numFmtId="0" fontId="32" fillId="0" borderId="16" xfId="0" applyFont="1" applyBorder="1" applyAlignment="1" applyProtection="1">
      <alignment horizontal="center"/>
    </xf>
    <xf numFmtId="0" fontId="25" fillId="17" borderId="14" xfId="0" applyFont="1" applyFill="1" applyBorder="1" applyAlignment="1">
      <alignment horizontal="center" vertical="center" wrapText="1"/>
    </xf>
    <xf numFmtId="0" fontId="25" fillId="17" borderId="1" xfId="0" applyFont="1" applyFill="1" applyBorder="1" applyAlignment="1">
      <alignment horizontal="center" vertical="center" wrapText="1"/>
    </xf>
    <xf numFmtId="0" fontId="25" fillId="17" borderId="16" xfId="0" applyFont="1" applyFill="1" applyBorder="1" applyAlignment="1">
      <alignment horizontal="center" vertical="center" wrapText="1"/>
    </xf>
    <xf numFmtId="0" fontId="25" fillId="10" borderId="14" xfId="0" applyFont="1" applyFill="1" applyBorder="1" applyAlignment="1">
      <alignment horizontal="center" vertical="center" wrapText="1"/>
    </xf>
    <xf numFmtId="0" fontId="25" fillId="10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 applyProtection="1">
      <alignment horizontal="center" vertical="center" wrapText="1"/>
    </xf>
    <xf numFmtId="0" fontId="31" fillId="0" borderId="1" xfId="0" applyFont="1" applyBorder="1" applyAlignment="1" applyProtection="1">
      <alignment horizontal="center" vertical="center" wrapText="1"/>
      <protection locked="0"/>
    </xf>
    <xf numFmtId="0" fontId="32" fillId="7" borderId="14" xfId="0" applyFont="1" applyFill="1" applyBorder="1" applyAlignment="1" applyProtection="1">
      <alignment horizontal="center"/>
    </xf>
    <xf numFmtId="0" fontId="32" fillId="7" borderId="1" xfId="0" applyFont="1" applyFill="1" applyBorder="1" applyAlignment="1" applyProtection="1">
      <alignment horizontal="center"/>
    </xf>
    <xf numFmtId="0" fontId="32" fillId="7" borderId="16" xfId="0" applyFont="1" applyFill="1" applyBorder="1" applyAlignment="1" applyProtection="1">
      <alignment horizontal="center"/>
    </xf>
    <xf numFmtId="0" fontId="25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9" fillId="7" borderId="14" xfId="0" applyFont="1" applyFill="1" applyBorder="1" applyAlignment="1" applyProtection="1">
      <alignment horizontal="center" vertical="center"/>
    </xf>
    <xf numFmtId="0" fontId="29" fillId="7" borderId="1" xfId="0" applyFont="1" applyFill="1" applyBorder="1" applyAlignment="1" applyProtection="1">
      <alignment horizontal="center" vertical="center"/>
    </xf>
    <xf numFmtId="0" fontId="29" fillId="7" borderId="16" xfId="0" applyFont="1" applyFill="1" applyBorder="1" applyAlignment="1" applyProtection="1">
      <alignment horizontal="center" vertical="center"/>
    </xf>
    <xf numFmtId="14" fontId="29" fillId="0" borderId="1" xfId="0" applyNumberFormat="1" applyFont="1" applyFill="1" applyBorder="1" applyAlignment="1" applyProtection="1">
      <alignment horizontal="center"/>
      <protection locked="0"/>
    </xf>
    <xf numFmtId="14" fontId="29" fillId="0" borderId="16" xfId="0" applyNumberFormat="1" applyFont="1" applyFill="1" applyBorder="1" applyAlignment="1" applyProtection="1">
      <alignment horizontal="center"/>
      <protection locked="0"/>
    </xf>
    <xf numFmtId="0" fontId="31" fillId="0" borderId="1" xfId="0" applyFont="1" applyFill="1" applyBorder="1" applyAlignment="1" applyProtection="1">
      <alignment horizontal="center"/>
    </xf>
    <xf numFmtId="0" fontId="31" fillId="0" borderId="16" xfId="0" applyFont="1" applyFill="1" applyBorder="1" applyAlignment="1" applyProtection="1">
      <alignment horizontal="center"/>
    </xf>
    <xf numFmtId="0" fontId="30" fillId="0" borderId="1" xfId="0" applyFont="1" applyFill="1" applyBorder="1" applyAlignment="1" applyProtection="1">
      <alignment horizontal="center"/>
      <protection locked="0"/>
    </xf>
    <xf numFmtId="0" fontId="30" fillId="0" borderId="16" xfId="0" applyFont="1" applyFill="1" applyBorder="1" applyAlignment="1" applyProtection="1">
      <alignment horizontal="center"/>
      <protection locked="0"/>
    </xf>
    <xf numFmtId="0" fontId="33" fillId="6" borderId="1" xfId="0" applyFont="1" applyFill="1" applyBorder="1" applyAlignment="1" applyProtection="1">
      <alignment horizontal="center"/>
    </xf>
    <xf numFmtId="0" fontId="33" fillId="6" borderId="16" xfId="0" applyFont="1" applyFill="1" applyBorder="1" applyAlignment="1" applyProtection="1">
      <alignment horizontal="center"/>
    </xf>
    <xf numFmtId="0" fontId="29" fillId="0" borderId="14" xfId="0" applyFont="1" applyBorder="1" applyAlignment="1" applyProtection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 wrapText="1"/>
    </xf>
    <xf numFmtId="0" fontId="25" fillId="0" borderId="48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 wrapText="1"/>
    </xf>
    <xf numFmtId="0" fontId="25" fillId="0" borderId="52" xfId="0" applyFont="1" applyBorder="1" applyAlignment="1">
      <alignment horizontal="center" vertical="center" wrapText="1"/>
    </xf>
    <xf numFmtId="0" fontId="25" fillId="0" borderId="40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31" fillId="0" borderId="51" xfId="0" applyFont="1" applyBorder="1" applyAlignment="1" applyProtection="1">
      <alignment horizontal="left"/>
    </xf>
    <xf numFmtId="0" fontId="31" fillId="0" borderId="32" xfId="0" applyFont="1" applyBorder="1" applyAlignment="1" applyProtection="1">
      <alignment horizontal="left"/>
    </xf>
    <xf numFmtId="0" fontId="31" fillId="0" borderId="0" xfId="0" applyFont="1" applyBorder="1" applyAlignment="1" applyProtection="1">
      <alignment horizontal="left"/>
    </xf>
    <xf numFmtId="0" fontId="25" fillId="17" borderId="52" xfId="0" applyFont="1" applyFill="1" applyBorder="1" applyAlignment="1">
      <alignment horizontal="center" vertical="center" wrapText="1"/>
    </xf>
    <xf numFmtId="0" fontId="25" fillId="17" borderId="40" xfId="0" applyFont="1" applyFill="1" applyBorder="1" applyAlignment="1">
      <alignment horizontal="center" vertical="center" wrapText="1"/>
    </xf>
    <xf numFmtId="0" fontId="25" fillId="17" borderId="53" xfId="0" applyFont="1" applyFill="1" applyBorder="1" applyAlignment="1">
      <alignment horizontal="center" vertical="center" wrapText="1"/>
    </xf>
    <xf numFmtId="0" fontId="25" fillId="10" borderId="52" xfId="0" applyFont="1" applyFill="1" applyBorder="1" applyAlignment="1">
      <alignment horizontal="center" vertical="center" wrapText="1"/>
    </xf>
    <xf numFmtId="0" fontId="25" fillId="10" borderId="15" xfId="0" applyFont="1" applyFill="1" applyBorder="1" applyAlignment="1">
      <alignment horizontal="center" vertical="center" wrapText="1"/>
    </xf>
    <xf numFmtId="0" fontId="25" fillId="17" borderId="52" xfId="0" applyFont="1" applyFill="1" applyBorder="1" applyAlignment="1">
      <alignment horizontal="center" vertical="center"/>
    </xf>
    <xf numFmtId="0" fontId="25" fillId="17" borderId="40" xfId="0" applyFont="1" applyFill="1" applyBorder="1" applyAlignment="1">
      <alignment horizontal="center" vertical="center"/>
    </xf>
    <xf numFmtId="0" fontId="25" fillId="17" borderId="53" xfId="0" applyFont="1" applyFill="1" applyBorder="1" applyAlignment="1">
      <alignment horizontal="center" vertical="center"/>
    </xf>
    <xf numFmtId="0" fontId="25" fillId="0" borderId="30" xfId="0" applyFont="1" applyBorder="1" applyAlignment="1">
      <alignment horizontal="center" vertical="center" wrapText="1"/>
    </xf>
    <xf numFmtId="0" fontId="24" fillId="0" borderId="30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5" fillId="17" borderId="62" xfId="0" applyFont="1" applyFill="1" applyBorder="1" applyAlignment="1">
      <alignment horizontal="center" vertical="center"/>
    </xf>
    <xf numFmtId="0" fontId="25" fillId="17" borderId="31" xfId="0" applyFont="1" applyFill="1" applyBorder="1" applyAlignment="1">
      <alignment horizontal="center" vertical="center"/>
    </xf>
    <xf numFmtId="0" fontId="25" fillId="17" borderId="63" xfId="0" applyFont="1" applyFill="1" applyBorder="1" applyAlignment="1">
      <alignment horizontal="center" vertical="center"/>
    </xf>
    <xf numFmtId="0" fontId="25" fillId="0" borderId="30" xfId="0" applyFont="1" applyBorder="1" applyAlignment="1">
      <alignment horizontal="left" vertical="center" wrapText="1"/>
    </xf>
    <xf numFmtId="0" fontId="25" fillId="0" borderId="15" xfId="0" applyFont="1" applyBorder="1" applyAlignment="1">
      <alignment horizontal="left" vertical="center" wrapText="1"/>
    </xf>
    <xf numFmtId="0" fontId="24" fillId="0" borderId="30" xfId="0" applyFont="1" applyBorder="1" applyAlignment="1">
      <alignment horizontal="left" vertical="center" wrapText="1"/>
    </xf>
    <xf numFmtId="0" fontId="24" fillId="0" borderId="15" xfId="0" applyFont="1" applyBorder="1" applyAlignment="1">
      <alignment horizontal="left" vertical="center" wrapText="1"/>
    </xf>
    <xf numFmtId="0" fontId="26" fillId="0" borderId="30" xfId="0" applyFont="1" applyBorder="1" applyAlignment="1">
      <alignment horizontal="left" vertical="center" wrapText="1"/>
    </xf>
    <xf numFmtId="0" fontId="26" fillId="0" borderId="15" xfId="0" applyFont="1" applyBorder="1" applyAlignment="1">
      <alignment horizontal="left" vertical="center" wrapText="1"/>
    </xf>
    <xf numFmtId="0" fontId="26" fillId="0" borderId="30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31" fillId="0" borderId="30" xfId="0" applyFont="1" applyBorder="1" applyAlignment="1" applyProtection="1">
      <alignment horizontal="center" vertical="center" wrapText="1"/>
    </xf>
    <xf numFmtId="0" fontId="31" fillId="0" borderId="15" xfId="0" applyFont="1" applyBorder="1" applyAlignment="1" applyProtection="1">
      <alignment horizontal="center" vertical="center" wrapText="1"/>
    </xf>
    <xf numFmtId="0" fontId="25" fillId="16" borderId="62" xfId="0" applyFont="1" applyFill="1" applyBorder="1" applyAlignment="1">
      <alignment horizontal="center" vertical="center"/>
    </xf>
    <xf numFmtId="0" fontId="25" fillId="16" borderId="31" xfId="0" applyFont="1" applyFill="1" applyBorder="1" applyAlignment="1">
      <alignment horizontal="center" vertical="center"/>
    </xf>
    <xf numFmtId="0" fontId="25" fillId="16" borderId="63" xfId="0" applyFont="1" applyFill="1" applyBorder="1" applyAlignment="1">
      <alignment horizontal="center" vertical="center"/>
    </xf>
    <xf numFmtId="0" fontId="31" fillId="0" borderId="30" xfId="0" applyFont="1" applyBorder="1" applyAlignment="1" applyProtection="1">
      <alignment horizontal="center" vertical="center" wrapText="1"/>
      <protection locked="0"/>
    </xf>
    <xf numFmtId="0" fontId="31" fillId="0" borderId="15" xfId="0" applyFont="1" applyBorder="1" applyAlignment="1" applyProtection="1">
      <alignment horizontal="center" vertical="center" wrapText="1"/>
      <protection locked="0"/>
    </xf>
    <xf numFmtId="0" fontId="32" fillId="0" borderId="52" xfId="0" applyFont="1" applyBorder="1" applyAlignment="1" applyProtection="1">
      <alignment horizontal="center"/>
    </xf>
    <xf numFmtId="0" fontId="32" fillId="0" borderId="40" xfId="0" applyFont="1" applyBorder="1" applyAlignment="1" applyProtection="1">
      <alignment horizontal="center"/>
    </xf>
    <xf numFmtId="0" fontId="32" fillId="0" borderId="53" xfId="0" applyFont="1" applyBorder="1" applyAlignment="1" applyProtection="1">
      <alignment horizontal="center"/>
    </xf>
    <xf numFmtId="0" fontId="32" fillId="7" borderId="52" xfId="0" applyFont="1" applyFill="1" applyBorder="1" applyAlignment="1" applyProtection="1">
      <alignment horizontal="center" vertical="center" wrapText="1"/>
    </xf>
    <xf numFmtId="0" fontId="32" fillId="7" borderId="15" xfId="0" applyFont="1" applyFill="1" applyBorder="1" applyAlignment="1" applyProtection="1">
      <alignment horizontal="center" vertical="center" wrapText="1"/>
    </xf>
    <xf numFmtId="0" fontId="29" fillId="0" borderId="52" xfId="0" applyFont="1" applyFill="1" applyBorder="1" applyAlignment="1" applyProtection="1">
      <alignment horizontal="center" vertical="center" wrapText="1"/>
    </xf>
    <xf numFmtId="0" fontId="29" fillId="0" borderId="15" xfId="0" applyFont="1" applyFill="1" applyBorder="1" applyAlignment="1" applyProtection="1">
      <alignment horizontal="center" vertical="center" wrapText="1"/>
    </xf>
    <xf numFmtId="0" fontId="32" fillId="7" borderId="52" xfId="0" applyFont="1" applyFill="1" applyBorder="1" applyAlignment="1" applyProtection="1">
      <alignment horizontal="center"/>
    </xf>
    <xf numFmtId="0" fontId="32" fillId="7" borderId="40" xfId="0" applyFont="1" applyFill="1" applyBorder="1" applyAlignment="1" applyProtection="1">
      <alignment horizontal="center"/>
    </xf>
    <xf numFmtId="0" fontId="32" fillId="7" borderId="53" xfId="0" applyFont="1" applyFill="1" applyBorder="1" applyAlignment="1" applyProtection="1">
      <alignment horizontal="center"/>
    </xf>
    <xf numFmtId="0" fontId="30" fillId="0" borderId="30" xfId="0" applyFont="1" applyFill="1" applyBorder="1" applyAlignment="1" applyProtection="1">
      <alignment horizontal="center"/>
      <protection locked="0"/>
    </xf>
    <xf numFmtId="0" fontId="30" fillId="0" borderId="53" xfId="0" applyFont="1" applyFill="1" applyBorder="1" applyAlignment="1" applyProtection="1">
      <alignment horizontal="center"/>
      <protection locked="0"/>
    </xf>
    <xf numFmtId="0" fontId="46" fillId="20" borderId="17" xfId="17" applyFont="1" applyFill="1" applyBorder="1" applyAlignment="1">
      <alignment horizontal="right" wrapText="1"/>
    </xf>
    <xf numFmtId="0" fontId="46" fillId="20" borderId="7" xfId="17" applyFont="1" applyFill="1" applyBorder="1" applyAlignment="1">
      <alignment horizontal="right" wrapText="1"/>
    </xf>
    <xf numFmtId="0" fontId="39" fillId="23" borderId="14" xfId="2" applyFont="1" applyFill="1" applyBorder="1" applyAlignment="1">
      <alignment horizontal="right"/>
    </xf>
    <xf numFmtId="0" fontId="39" fillId="23" borderId="1" xfId="2" applyFont="1" applyFill="1" applyBorder="1" applyAlignment="1">
      <alignment horizontal="right"/>
    </xf>
    <xf numFmtId="0" fontId="39" fillId="23" borderId="35" xfId="2" applyFont="1" applyFill="1" applyBorder="1" applyAlignment="1">
      <alignment horizontal="right"/>
    </xf>
    <xf numFmtId="0" fontId="39" fillId="23" borderId="12" xfId="2" applyFont="1" applyFill="1" applyBorder="1" applyAlignment="1">
      <alignment horizontal="right"/>
    </xf>
    <xf numFmtId="0" fontId="14" fillId="20" borderId="17" xfId="17" applyFont="1" applyFill="1" applyBorder="1" applyAlignment="1">
      <alignment horizontal="center" wrapText="1"/>
    </xf>
    <xf numFmtId="0" fontId="14" fillId="20" borderId="7" xfId="17" applyFont="1" applyFill="1" applyBorder="1" applyAlignment="1">
      <alignment horizontal="center" wrapText="1"/>
    </xf>
    <xf numFmtId="0" fontId="14" fillId="20" borderId="8" xfId="17" applyFont="1" applyFill="1" applyBorder="1" applyAlignment="1">
      <alignment horizontal="center" wrapText="1"/>
    </xf>
    <xf numFmtId="0" fontId="3" fillId="20" borderId="14" xfId="17" applyFill="1" applyBorder="1" applyAlignment="1">
      <alignment horizontal="center" wrapText="1"/>
    </xf>
    <xf numFmtId="0" fontId="3" fillId="20" borderId="1" xfId="17" applyFill="1" applyBorder="1" applyAlignment="1">
      <alignment horizontal="center" wrapText="1"/>
    </xf>
    <xf numFmtId="0" fontId="3" fillId="20" borderId="16" xfId="17" applyFill="1" applyBorder="1" applyAlignment="1">
      <alignment horizontal="center" wrapText="1"/>
    </xf>
    <xf numFmtId="0" fontId="3" fillId="20" borderId="60" xfId="17" applyFill="1" applyBorder="1" applyAlignment="1">
      <alignment horizontal="center" wrapText="1"/>
    </xf>
    <xf numFmtId="0" fontId="3" fillId="20" borderId="47" xfId="17" applyFill="1" applyBorder="1" applyAlignment="1">
      <alignment horizontal="center" wrapText="1"/>
    </xf>
    <xf numFmtId="0" fontId="3" fillId="20" borderId="61" xfId="17" applyFill="1" applyBorder="1" applyAlignment="1">
      <alignment horizontal="center" wrapText="1"/>
    </xf>
    <xf numFmtId="0" fontId="43" fillId="21" borderId="56" xfId="17" applyFont="1" applyFill="1" applyBorder="1" applyAlignment="1">
      <alignment horizontal="center" vertical="center" wrapText="1"/>
    </xf>
    <xf numFmtId="0" fontId="43" fillId="21" borderId="46" xfId="17" applyFont="1" applyFill="1" applyBorder="1" applyAlignment="1">
      <alignment horizontal="center" vertical="center" wrapText="1"/>
    </xf>
    <xf numFmtId="0" fontId="43" fillId="21" borderId="57" xfId="17" applyFont="1" applyFill="1" applyBorder="1" applyAlignment="1">
      <alignment horizontal="center" vertical="center" wrapText="1"/>
    </xf>
    <xf numFmtId="0" fontId="43" fillId="21" borderId="33" xfId="17" applyFont="1" applyFill="1" applyBorder="1" applyAlignment="1">
      <alignment horizontal="center" vertical="center" wrapText="1"/>
    </xf>
    <xf numFmtId="168" fontId="43" fillId="21" borderId="57" xfId="38" applyFont="1" applyFill="1" applyBorder="1" applyAlignment="1">
      <alignment horizontal="center" vertical="center"/>
    </xf>
    <xf numFmtId="168" fontId="43" fillId="21" borderId="33" xfId="38" applyFont="1" applyFill="1" applyBorder="1" applyAlignment="1">
      <alignment horizontal="center" vertical="center"/>
    </xf>
    <xf numFmtId="2" fontId="43" fillId="21" borderId="58" xfId="38" applyNumberFormat="1" applyFont="1" applyFill="1" applyBorder="1" applyAlignment="1">
      <alignment horizontal="center" vertical="center" wrapText="1"/>
    </xf>
    <xf numFmtId="2" fontId="43" fillId="21" borderId="10" xfId="38" applyNumberFormat="1" applyFont="1" applyFill="1" applyBorder="1" applyAlignment="1">
      <alignment horizontal="center" vertical="center" wrapText="1"/>
    </xf>
    <xf numFmtId="0" fontId="41" fillId="8" borderId="34" xfId="0" applyFont="1" applyFill="1" applyBorder="1" applyAlignment="1" applyProtection="1">
      <alignment horizontal="center" vertical="center" wrapText="1"/>
    </xf>
    <xf numFmtId="0" fontId="41" fillId="8" borderId="4" xfId="0" applyFont="1" applyFill="1" applyBorder="1" applyAlignment="1" applyProtection="1">
      <alignment horizontal="center" vertical="center" wrapText="1"/>
    </xf>
    <xf numFmtId="168" fontId="43" fillId="21" borderId="57" xfId="38" applyFont="1" applyFill="1" applyBorder="1" applyAlignment="1">
      <alignment horizontal="center" vertical="center" wrapText="1"/>
    </xf>
    <xf numFmtId="168" fontId="43" fillId="21" borderId="33" xfId="38" applyFont="1" applyFill="1" applyBorder="1" applyAlignment="1">
      <alignment horizontal="center" vertical="center" wrapText="1"/>
    </xf>
    <xf numFmtId="168" fontId="43" fillId="21" borderId="59" xfId="38" applyFont="1" applyFill="1" applyBorder="1" applyAlignment="1">
      <alignment horizontal="center" vertical="center" wrapText="1"/>
    </xf>
    <xf numFmtId="168" fontId="43" fillId="21" borderId="49" xfId="38" applyFont="1" applyFill="1" applyBorder="1" applyAlignment="1">
      <alignment horizontal="center" vertical="center" wrapText="1"/>
    </xf>
    <xf numFmtId="0" fontId="39" fillId="0" borderId="35" xfId="2" applyFont="1" applyFill="1" applyBorder="1" applyAlignment="1">
      <alignment horizontal="right"/>
    </xf>
    <xf numFmtId="0" fontId="39" fillId="0" borderId="36" xfId="2" applyFont="1" applyFill="1" applyBorder="1" applyAlignment="1">
      <alignment horizontal="right"/>
    </xf>
    <xf numFmtId="0" fontId="39" fillId="0" borderId="12" xfId="2" applyFont="1" applyFill="1" applyBorder="1" applyAlignment="1">
      <alignment horizontal="right"/>
    </xf>
    <xf numFmtId="0" fontId="39" fillId="6" borderId="11" xfId="15" applyFont="1" applyFill="1" applyBorder="1" applyAlignment="1">
      <alignment horizontal="left" vertical="center" wrapText="1"/>
    </xf>
    <xf numFmtId="0" fontId="39" fillId="6" borderId="0" xfId="15" applyFont="1" applyFill="1" applyBorder="1" applyAlignment="1">
      <alignment horizontal="left" vertical="center" wrapText="1"/>
    </xf>
    <xf numFmtId="0" fontId="39" fillId="0" borderId="17" xfId="17" applyFont="1" applyFill="1" applyBorder="1" applyAlignment="1">
      <alignment horizontal="center" wrapText="1"/>
    </xf>
    <xf numFmtId="0" fontId="39" fillId="0" borderId="18" xfId="17" applyFont="1" applyFill="1" applyBorder="1" applyAlignment="1">
      <alignment horizontal="center" wrapText="1"/>
    </xf>
    <xf numFmtId="0" fontId="39" fillId="0" borderId="7" xfId="17" applyFont="1" applyFill="1" applyBorder="1" applyAlignment="1">
      <alignment horizontal="center" wrapText="1"/>
    </xf>
    <xf numFmtId="0" fontId="39" fillId="0" borderId="8" xfId="17" applyFont="1" applyFill="1" applyBorder="1" applyAlignment="1">
      <alignment horizontal="center" wrapText="1"/>
    </xf>
    <xf numFmtId="0" fontId="39" fillId="0" borderId="14" xfId="17" applyFont="1" applyFill="1" applyBorder="1" applyAlignment="1">
      <alignment horizontal="center" wrapText="1"/>
    </xf>
    <xf numFmtId="0" fontId="39" fillId="0" borderId="15" xfId="17" applyFont="1" applyFill="1" applyBorder="1" applyAlignment="1">
      <alignment horizontal="center" wrapText="1"/>
    </xf>
    <xf numFmtId="0" fontId="39" fillId="0" borderId="1" xfId="17" applyFont="1" applyFill="1" applyBorder="1" applyAlignment="1">
      <alignment horizontal="center" wrapText="1"/>
    </xf>
    <xf numFmtId="0" fontId="39" fillId="0" borderId="16" xfId="17" applyFont="1" applyFill="1" applyBorder="1" applyAlignment="1">
      <alignment horizontal="center" wrapText="1"/>
    </xf>
    <xf numFmtId="0" fontId="39" fillId="0" borderId="37" xfId="17" applyFont="1" applyFill="1" applyBorder="1" applyAlignment="1">
      <alignment horizontal="center" wrapText="1"/>
    </xf>
    <xf numFmtId="0" fontId="39" fillId="0" borderId="38" xfId="17" applyFont="1" applyFill="1" applyBorder="1" applyAlignment="1">
      <alignment horizontal="center" wrapText="1"/>
    </xf>
    <xf numFmtId="0" fontId="39" fillId="0" borderId="2" xfId="17" applyFont="1" applyFill="1" applyBorder="1" applyAlignment="1">
      <alignment horizontal="center" wrapText="1"/>
    </xf>
    <xf numFmtId="0" fontId="39" fillId="0" borderId="39" xfId="17" applyFont="1" applyFill="1" applyBorder="1" applyAlignment="1">
      <alignment horizontal="center" wrapText="1"/>
    </xf>
    <xf numFmtId="0" fontId="39" fillId="0" borderId="17" xfId="2" applyFont="1" applyFill="1" applyBorder="1" applyAlignment="1">
      <alignment horizontal="right"/>
    </xf>
    <xf numFmtId="0" fontId="39" fillId="0" borderId="18" xfId="2" applyFont="1" applyFill="1" applyBorder="1" applyAlignment="1">
      <alignment horizontal="right"/>
    </xf>
    <xf numFmtId="0" fontId="39" fillId="0" borderId="7" xfId="2" applyFont="1" applyFill="1" applyBorder="1" applyAlignment="1">
      <alignment horizontal="right"/>
    </xf>
    <xf numFmtId="0" fontId="39" fillId="0" borderId="14" xfId="2" applyFont="1" applyFill="1" applyBorder="1" applyAlignment="1">
      <alignment horizontal="right"/>
    </xf>
    <xf numFmtId="0" fontId="39" fillId="0" borderId="15" xfId="2" applyFont="1" applyFill="1" applyBorder="1" applyAlignment="1">
      <alignment horizontal="right"/>
    </xf>
    <xf numFmtId="0" fontId="39" fillId="0" borderId="1" xfId="2" applyFont="1" applyFill="1" applyBorder="1" applyAlignment="1">
      <alignment horizontal="right"/>
    </xf>
    <xf numFmtId="49" fontId="49" fillId="8" borderId="1" xfId="0" applyNumberFormat="1" applyFont="1" applyFill="1" applyBorder="1" applyAlignment="1" applyProtection="1">
      <alignment horizontal="center" vertical="center" wrapText="1"/>
    </xf>
    <xf numFmtId="44" fontId="49" fillId="8" borderId="1" xfId="3" applyFont="1" applyFill="1" applyBorder="1" applyAlignment="1" applyProtection="1">
      <alignment horizontal="center" vertical="center"/>
    </xf>
    <xf numFmtId="44" fontId="49" fillId="10" borderId="1" xfId="3" applyFont="1" applyFill="1" applyBorder="1" applyAlignment="1" applyProtection="1">
      <alignment horizontal="center" vertical="center"/>
    </xf>
    <xf numFmtId="0" fontId="49" fillId="6" borderId="40" xfId="0" applyFont="1" applyFill="1" applyBorder="1" applyAlignment="1" applyProtection="1">
      <alignment horizontal="center"/>
    </xf>
    <xf numFmtId="0" fontId="50" fillId="0" borderId="1" xfId="0" applyFont="1" applyFill="1" applyBorder="1" applyAlignment="1" applyProtection="1">
      <alignment horizontal="center" vertical="center"/>
    </xf>
    <xf numFmtId="49" fontId="49" fillId="18" borderId="34" xfId="0" applyNumberFormat="1" applyFont="1" applyFill="1" applyBorder="1" applyAlignment="1" applyProtection="1">
      <alignment horizontal="center" vertical="center"/>
      <protection locked="0"/>
    </xf>
    <xf numFmtId="49" fontId="49" fillId="18" borderId="44" xfId="0" applyNumberFormat="1" applyFont="1" applyFill="1" applyBorder="1" applyAlignment="1" applyProtection="1">
      <alignment horizontal="center" vertical="center"/>
      <protection locked="0"/>
    </xf>
    <xf numFmtId="49" fontId="49" fillId="18" borderId="4" xfId="0" applyNumberFormat="1" applyFont="1" applyFill="1" applyBorder="1" applyAlignment="1" applyProtection="1">
      <alignment horizontal="center" vertical="center"/>
      <protection locked="0"/>
    </xf>
    <xf numFmtId="0" fontId="49" fillId="0" borderId="34" xfId="0" applyFont="1" applyFill="1" applyBorder="1" applyAlignment="1" applyProtection="1">
      <alignment horizontal="center"/>
    </xf>
    <xf numFmtId="0" fontId="49" fillId="0" borderId="44" xfId="0" applyFont="1" applyFill="1" applyBorder="1" applyAlignment="1" applyProtection="1">
      <alignment horizontal="center"/>
    </xf>
    <xf numFmtId="0" fontId="49" fillId="0" borderId="4" xfId="0" applyFont="1" applyFill="1" applyBorder="1" applyAlignment="1" applyProtection="1">
      <alignment horizontal="center"/>
    </xf>
    <xf numFmtId="0" fontId="49" fillId="0" borderId="20" xfId="0" applyFont="1" applyFill="1" applyBorder="1" applyAlignment="1" applyProtection="1">
      <alignment horizontal="center"/>
    </xf>
    <xf numFmtId="0" fontId="49" fillId="0" borderId="21" xfId="0" applyFont="1" applyFill="1" applyBorder="1" applyAlignment="1" applyProtection="1">
      <alignment horizontal="center"/>
    </xf>
    <xf numFmtId="0" fontId="49" fillId="0" borderId="22" xfId="0" applyFont="1" applyFill="1" applyBorder="1" applyAlignment="1" applyProtection="1">
      <alignment horizontal="center"/>
    </xf>
    <xf numFmtId="0" fontId="51" fillId="9" borderId="34" xfId="0" applyFont="1" applyFill="1" applyBorder="1" applyAlignment="1" applyProtection="1">
      <alignment horizontal="center" vertical="center" wrapText="1"/>
    </xf>
    <xf numFmtId="0" fontId="51" fillId="9" borderId="44" xfId="0" applyFont="1" applyFill="1" applyBorder="1" applyAlignment="1" applyProtection="1">
      <alignment horizontal="center" vertical="center" wrapText="1"/>
    </xf>
    <xf numFmtId="0" fontId="51" fillId="9" borderId="4" xfId="0" applyFont="1" applyFill="1" applyBorder="1" applyAlignment="1" applyProtection="1">
      <alignment horizontal="center" vertical="center" wrapText="1"/>
    </xf>
    <xf numFmtId="0" fontId="49" fillId="0" borderId="20" xfId="0" applyFont="1" applyFill="1" applyBorder="1" applyAlignment="1" applyProtection="1">
      <alignment horizontal="center" vertical="center" wrapText="1"/>
    </xf>
    <xf numFmtId="0" fontId="49" fillId="0" borderId="21" xfId="0" applyFont="1" applyFill="1" applyBorder="1" applyAlignment="1" applyProtection="1">
      <alignment horizontal="center" vertical="center" wrapText="1"/>
    </xf>
    <xf numFmtId="0" fontId="49" fillId="0" borderId="22" xfId="0" applyFont="1" applyFill="1" applyBorder="1" applyAlignment="1" applyProtection="1">
      <alignment horizontal="center" vertical="center" wrapText="1"/>
    </xf>
    <xf numFmtId="0" fontId="49" fillId="0" borderId="20" xfId="0" applyFont="1" applyFill="1" applyBorder="1" applyAlignment="1" applyProtection="1">
      <alignment horizontal="center" wrapText="1"/>
    </xf>
    <xf numFmtId="0" fontId="49" fillId="0" borderId="21" xfId="0" applyFont="1" applyFill="1" applyBorder="1" applyAlignment="1" applyProtection="1">
      <alignment horizontal="center" wrapText="1"/>
    </xf>
    <xf numFmtId="0" fontId="49" fillId="0" borderId="22" xfId="0" applyFont="1" applyFill="1" applyBorder="1" applyAlignment="1" applyProtection="1">
      <alignment horizontal="center" wrapText="1"/>
    </xf>
    <xf numFmtId="0" fontId="49" fillId="8" borderId="30" xfId="0" applyFont="1" applyFill="1" applyBorder="1" applyAlignment="1" applyProtection="1">
      <alignment horizontal="center" vertical="center"/>
    </xf>
    <xf numFmtId="0" fontId="49" fillId="8" borderId="40" xfId="0" applyFont="1" applyFill="1" applyBorder="1" applyAlignment="1" applyProtection="1">
      <alignment horizontal="center" vertical="center"/>
    </xf>
    <xf numFmtId="0" fontId="49" fillId="8" borderId="1" xfId="0" applyFont="1" applyFill="1" applyBorder="1" applyAlignment="1" applyProtection="1">
      <alignment horizontal="center" vertical="center"/>
    </xf>
    <xf numFmtId="0" fontId="19" fillId="0" borderId="47" xfId="0" applyFont="1" applyBorder="1" applyAlignment="1" applyProtection="1">
      <alignment horizontal="center" vertical="center"/>
    </xf>
    <xf numFmtId="0" fontId="19" fillId="0" borderId="36" xfId="0" applyFont="1" applyBorder="1" applyAlignment="1" applyProtection="1">
      <alignment horizontal="center" vertical="center"/>
    </xf>
    <xf numFmtId="0" fontId="19" fillId="6" borderId="34" xfId="0" applyFont="1" applyFill="1" applyBorder="1" applyAlignment="1">
      <alignment horizontal="center"/>
    </xf>
    <xf numFmtId="0" fontId="19" fillId="6" borderId="44" xfId="0" applyFont="1" applyFill="1" applyBorder="1" applyAlignment="1">
      <alignment horizontal="center"/>
    </xf>
    <xf numFmtId="0" fontId="19" fillId="6" borderId="4" xfId="0" applyFont="1" applyFill="1" applyBorder="1" applyAlignment="1">
      <alignment horizontal="center"/>
    </xf>
    <xf numFmtId="0" fontId="19" fillId="0" borderId="31" xfId="0" applyFont="1" applyBorder="1" applyAlignment="1" applyProtection="1">
      <alignment horizontal="center" vertical="center"/>
    </xf>
    <xf numFmtId="0" fontId="19" fillId="0" borderId="46" xfId="0" applyFont="1" applyBorder="1" applyAlignment="1" applyProtection="1">
      <alignment horizontal="center" vertical="center"/>
    </xf>
    <xf numFmtId="0" fontId="39" fillId="0" borderId="1" xfId="17" applyFont="1" applyFill="1" applyBorder="1" applyAlignment="1">
      <alignment horizontal="right" wrapText="1"/>
    </xf>
    <xf numFmtId="0" fontId="39" fillId="0" borderId="1" xfId="14" applyFont="1" applyBorder="1" applyAlignment="1">
      <alignment horizontal="left" vertical="center" wrapText="1"/>
    </xf>
    <xf numFmtId="0" fontId="10" fillId="0" borderId="0" xfId="13" applyFont="1" applyAlignment="1">
      <alignment horizontal="center"/>
    </xf>
    <xf numFmtId="0" fontId="11" fillId="0" borderId="41" xfId="13" applyFont="1" applyBorder="1" applyAlignment="1">
      <alignment horizontal="center"/>
    </xf>
    <xf numFmtId="0" fontId="11" fillId="0" borderId="42" xfId="13" applyFont="1" applyBorder="1" applyAlignment="1">
      <alignment horizontal="center"/>
    </xf>
    <xf numFmtId="0" fontId="11" fillId="0" borderId="43" xfId="13" applyFont="1" applyBorder="1" applyAlignment="1">
      <alignment horizontal="center"/>
    </xf>
    <xf numFmtId="49" fontId="11" fillId="0" borderId="41" xfId="13" applyNumberFormat="1" applyFont="1" applyBorder="1" applyAlignment="1">
      <alignment horizontal="center"/>
    </xf>
    <xf numFmtId="49" fontId="11" fillId="0" borderId="42" xfId="13" applyNumberFormat="1" applyFont="1" applyBorder="1" applyAlignment="1">
      <alignment horizontal="center"/>
    </xf>
    <xf numFmtId="49" fontId="11" fillId="0" borderId="43" xfId="13" applyNumberFormat="1" applyFont="1" applyBorder="1" applyAlignment="1">
      <alignment horizontal="center"/>
    </xf>
    <xf numFmtId="0" fontId="11" fillId="0" borderId="41" xfId="13" applyFont="1" applyBorder="1" applyAlignment="1">
      <alignment horizontal="right" vertical="center"/>
    </xf>
    <xf numFmtId="0" fontId="11" fillId="0" borderId="43" xfId="13" applyFont="1" applyBorder="1" applyAlignment="1">
      <alignment horizontal="right" vertical="center"/>
    </xf>
    <xf numFmtId="0" fontId="11" fillId="0" borderId="20" xfId="13" applyFont="1" applyBorder="1" applyAlignment="1">
      <alignment horizontal="center" vertical="center"/>
    </xf>
    <xf numFmtId="0" fontId="11" fillId="0" borderId="21" xfId="13" applyFont="1" applyBorder="1" applyAlignment="1">
      <alignment horizontal="center" vertical="center"/>
    </xf>
    <xf numFmtId="0" fontId="11" fillId="0" borderId="22" xfId="13" applyFont="1" applyBorder="1" applyAlignment="1">
      <alignment horizontal="center" vertical="center"/>
    </xf>
    <xf numFmtId="0" fontId="10" fillId="0" borderId="34" xfId="13" applyFont="1" applyBorder="1" applyAlignment="1">
      <alignment horizontal="center" vertical="center"/>
    </xf>
    <xf numFmtId="0" fontId="10" fillId="0" borderId="4" xfId="13" applyFont="1" applyBorder="1" applyAlignment="1">
      <alignment horizontal="center" vertical="center"/>
    </xf>
    <xf numFmtId="0" fontId="10" fillId="0" borderId="20" xfId="13" applyFont="1" applyBorder="1" applyAlignment="1">
      <alignment horizontal="center" vertical="center"/>
    </xf>
    <xf numFmtId="0" fontId="10" fillId="0" borderId="21" xfId="13" applyFont="1" applyBorder="1" applyAlignment="1">
      <alignment horizontal="center" vertical="center"/>
    </xf>
    <xf numFmtId="0" fontId="10" fillId="0" borderId="22" xfId="13" applyFont="1" applyBorder="1" applyAlignment="1">
      <alignment horizontal="center" vertical="center"/>
    </xf>
    <xf numFmtId="0" fontId="11" fillId="0" borderId="0" xfId="13" applyFont="1" applyAlignment="1">
      <alignment horizontal="center"/>
    </xf>
    <xf numFmtId="0" fontId="11" fillId="0" borderId="41" xfId="13" applyFont="1" applyBorder="1" applyAlignment="1">
      <alignment horizontal="center" vertical="center"/>
    </xf>
    <xf numFmtId="0" fontId="11" fillId="0" borderId="42" xfId="13" applyFont="1" applyBorder="1" applyAlignment="1">
      <alignment horizontal="center" vertical="center"/>
    </xf>
    <xf numFmtId="0" fontId="11" fillId="0" borderId="43" xfId="13" applyFont="1" applyBorder="1" applyAlignment="1">
      <alignment horizontal="center" vertical="center"/>
    </xf>
    <xf numFmtId="0" fontId="10" fillId="0" borderId="41" xfId="13" applyFont="1" applyBorder="1" applyAlignment="1">
      <alignment horizontal="center" vertical="center"/>
    </xf>
    <xf numFmtId="0" fontId="10" fillId="0" borderId="43" xfId="13" applyFont="1" applyBorder="1" applyAlignment="1">
      <alignment horizontal="center" vertical="center"/>
    </xf>
    <xf numFmtId="0" fontId="10" fillId="0" borderId="42" xfId="13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1" fontId="36" fillId="0" borderId="1" xfId="0" applyNumberFormat="1" applyFont="1" applyBorder="1" applyAlignment="1" applyProtection="1">
      <alignment horizontal="center" vertical="center"/>
    </xf>
    <xf numFmtId="3" fontId="36" fillId="0" borderId="1" xfId="0" applyNumberFormat="1" applyFont="1" applyBorder="1" applyAlignment="1" applyProtection="1">
      <alignment horizontal="center" vertical="center"/>
    </xf>
    <xf numFmtId="44" fontId="0" fillId="0" borderId="0" xfId="0" applyNumberFormat="1" applyFont="1"/>
  </cellXfs>
  <cellStyles count="42">
    <cellStyle name="40% - Ênfase4" xfId="1" builtinId="43"/>
    <cellStyle name="Ênfase1" xfId="2" builtinId="29"/>
    <cellStyle name="Moeda" xfId="3" builtinId="4"/>
    <cellStyle name="Moeda 2" xfId="4" xr:uid="{00000000-0005-0000-0000-000003000000}"/>
    <cellStyle name="Moeda 2 2" xfId="5" xr:uid="{00000000-0005-0000-0000-000004000000}"/>
    <cellStyle name="Moeda 2 2 2" xfId="6" xr:uid="{00000000-0005-0000-0000-000005000000}"/>
    <cellStyle name="Moeda 2 3" xfId="7" xr:uid="{00000000-0005-0000-0000-000006000000}"/>
    <cellStyle name="Moeda 2 4" xfId="41" xr:uid="{00000000-0005-0000-0000-000007000000}"/>
    <cellStyle name="Moeda 3" xfId="8" xr:uid="{00000000-0005-0000-0000-000008000000}"/>
    <cellStyle name="Moeda 3 2" xfId="9" xr:uid="{00000000-0005-0000-0000-000009000000}"/>
    <cellStyle name="Moeda 4" xfId="10" xr:uid="{00000000-0005-0000-0000-00000A000000}"/>
    <cellStyle name="Moeda 5" xfId="11" xr:uid="{00000000-0005-0000-0000-00000B000000}"/>
    <cellStyle name="Moeda 5 2" xfId="12" xr:uid="{00000000-0005-0000-0000-00000C000000}"/>
    <cellStyle name="Normal" xfId="0" builtinId="0"/>
    <cellStyle name="Normal 19" xfId="13" xr:uid="{00000000-0005-0000-0000-00000E000000}"/>
    <cellStyle name="Normal 2" xfId="14" xr:uid="{00000000-0005-0000-0000-00000F000000}"/>
    <cellStyle name="Normal 2 2" xfId="15" xr:uid="{00000000-0005-0000-0000-000010000000}"/>
    <cellStyle name="Normal 3" xfId="16" xr:uid="{00000000-0005-0000-0000-000011000000}"/>
    <cellStyle name="Normal_ANEXO II - Planilha Estimativa de Custos" xfId="17" xr:uid="{00000000-0005-0000-0000-000012000000}"/>
    <cellStyle name="Normal_Pesquisa no referencial 10 de maio de 2013" xfId="18" xr:uid="{00000000-0005-0000-0000-000013000000}"/>
    <cellStyle name="Porcentagem" xfId="19" builtinId="5"/>
    <cellStyle name="Porcentagem 2" xfId="20" xr:uid="{00000000-0005-0000-0000-000015000000}"/>
    <cellStyle name="Porcentagem 2 2" xfId="21" xr:uid="{00000000-0005-0000-0000-000016000000}"/>
    <cellStyle name="Porcentagem 2 2 2" xfId="22" xr:uid="{00000000-0005-0000-0000-000017000000}"/>
    <cellStyle name="Porcentagem 2 3" xfId="23" xr:uid="{00000000-0005-0000-0000-000018000000}"/>
    <cellStyle name="Porcentagem 3" xfId="24" xr:uid="{00000000-0005-0000-0000-000019000000}"/>
    <cellStyle name="Porcentagem 3 2" xfId="25" xr:uid="{00000000-0005-0000-0000-00001A000000}"/>
    <cellStyle name="Porcentagem 3 2 2" xfId="26" xr:uid="{00000000-0005-0000-0000-00001B000000}"/>
    <cellStyle name="Porcentagem 3 3" xfId="27" xr:uid="{00000000-0005-0000-0000-00001C000000}"/>
    <cellStyle name="Porcentagem 6" xfId="28" xr:uid="{00000000-0005-0000-0000-00001D000000}"/>
    <cellStyle name="Separador de milhares 2" xfId="29" xr:uid="{00000000-0005-0000-0000-00001E000000}"/>
    <cellStyle name="Separador de milhares 2 2" xfId="30" xr:uid="{00000000-0005-0000-0000-00001F000000}"/>
    <cellStyle name="Separador de milhares 2 2 2" xfId="31" xr:uid="{00000000-0005-0000-0000-000020000000}"/>
    <cellStyle name="Separador de milhares 2 3" xfId="32" xr:uid="{00000000-0005-0000-0000-000021000000}"/>
    <cellStyle name="Separador de milhares 3" xfId="33" xr:uid="{00000000-0005-0000-0000-000022000000}"/>
    <cellStyle name="Separador de milhares 3 2" xfId="34" xr:uid="{00000000-0005-0000-0000-000023000000}"/>
    <cellStyle name="Separador de milhares 3 2 2" xfId="35" xr:uid="{00000000-0005-0000-0000-000024000000}"/>
    <cellStyle name="Separador de milhares 3 3" xfId="36" xr:uid="{00000000-0005-0000-0000-000025000000}"/>
    <cellStyle name="Separador de milhares 5" xfId="37" xr:uid="{00000000-0005-0000-0000-000026000000}"/>
    <cellStyle name="Separador de milhares_ANEXO II - Planilha Estimativa de Custos" xfId="38" xr:uid="{00000000-0005-0000-0000-000027000000}"/>
    <cellStyle name="Vírgula 2" xfId="39" xr:uid="{00000000-0005-0000-0000-000028000000}"/>
    <cellStyle name="Vírgula 2 2" xfId="40" xr:uid="{00000000-0005-0000-0000-00002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5.4.15\grupo$\Users\thiago.thb\Downloads\planilha%20enviada%20para%20Daniel%20M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or Final"/>
      <sheetName val="ITEM I - Resumo MO"/>
      <sheetName val="Supervisão Técnica"/>
      <sheetName val="Mecânico"/>
      <sheetName val="Eletrotécnico (Encarregado)"/>
      <sheetName val="Oficial"/>
      <sheetName val="Eletricista"/>
      <sheetName val="Auxiliar Manutenção"/>
      <sheetName val="Auxiliar Administrativo"/>
      <sheetName val="ITEM 1.ANEXO III - HORAS EXTRAS"/>
      <sheetName val="ITEM 2.ANEXO IV - EVENTUAIS"/>
      <sheetName val="BDI"/>
      <sheetName val="BDI Diferenciado"/>
      <sheetName val="ITEM4.ANEXO VI - ESPECIALIZADOS"/>
      <sheetName val="UNIFORMES"/>
      <sheetName val="ITEM 3. ANEXO V - PEÇAS E MAT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1">
          <cell r="D11">
            <v>0.11432289413596242</v>
          </cell>
        </row>
      </sheetData>
      <sheetData sheetId="13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orcafascio.com/banco/insumos" TargetMode="External"/><Relationship Id="rId2" Type="http://schemas.openxmlformats.org/officeDocument/2006/relationships/hyperlink" Target="https://www.orcafascio.com/banco/insumos" TargetMode="External"/><Relationship Id="rId1" Type="http://schemas.openxmlformats.org/officeDocument/2006/relationships/hyperlink" Target="https://www.orcafascio.com/banco/insumos" TargetMode="External"/><Relationship Id="rId4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8">
    <pageSetUpPr fitToPage="1"/>
  </sheetPr>
  <dimension ref="A1:I31"/>
  <sheetViews>
    <sheetView tabSelected="1" topLeftCell="A19" workbookViewId="0">
      <selection activeCell="H25" sqref="H25"/>
    </sheetView>
  </sheetViews>
  <sheetFormatPr defaultColWidth="9.1796875" defaultRowHeight="13"/>
  <cols>
    <col min="1" max="1" width="4.7265625" style="4" bestFit="1" customWidth="1"/>
    <col min="2" max="2" width="25.81640625" style="4" customWidth="1"/>
    <col min="3" max="3" width="39.26953125" style="4" customWidth="1"/>
    <col min="4" max="4" width="10.6328125" style="4" bestFit="1" customWidth="1"/>
    <col min="5" max="5" width="16.453125" style="4" bestFit="1" customWidth="1"/>
    <col min="6" max="6" width="15.54296875" style="4" bestFit="1" customWidth="1"/>
    <col min="7" max="7" width="15" style="4" bestFit="1" customWidth="1"/>
    <col min="8" max="8" width="19.7265625" style="4" bestFit="1" customWidth="1"/>
    <col min="9" max="9" width="22.54296875" style="4" bestFit="1" customWidth="1"/>
    <col min="10" max="10" width="23.453125" style="4" bestFit="1" customWidth="1"/>
    <col min="11" max="12" width="22.453125" style="4" bestFit="1" customWidth="1"/>
    <col min="13" max="16384" width="9.1796875" style="4"/>
  </cols>
  <sheetData>
    <row r="1" spans="1:9" ht="15.5">
      <c r="A1" s="251" t="s">
        <v>729</v>
      </c>
      <c r="B1" s="251"/>
      <c r="C1" s="251"/>
      <c r="D1" s="251"/>
      <c r="E1" s="251"/>
      <c r="F1" s="251"/>
      <c r="G1" s="251"/>
      <c r="H1" s="251"/>
    </row>
    <row r="2" spans="1:9" ht="39">
      <c r="A2" s="1" t="s">
        <v>76</v>
      </c>
      <c r="B2" s="2" t="s">
        <v>70</v>
      </c>
      <c r="C2" s="3" t="s">
        <v>68</v>
      </c>
      <c r="D2" s="3" t="s">
        <v>1256</v>
      </c>
      <c r="E2" s="3" t="s">
        <v>72</v>
      </c>
      <c r="F2" s="3" t="s">
        <v>73</v>
      </c>
      <c r="G2" s="3" t="s">
        <v>74</v>
      </c>
      <c r="H2" s="114" t="s">
        <v>753</v>
      </c>
      <c r="I2" s="481" t="s">
        <v>1255</v>
      </c>
    </row>
    <row r="3" spans="1:9" ht="26">
      <c r="A3" s="5">
        <v>1</v>
      </c>
      <c r="B3" s="256" t="s">
        <v>84</v>
      </c>
      <c r="C3" s="194" t="s">
        <v>77</v>
      </c>
      <c r="D3" s="7">
        <v>1</v>
      </c>
      <c r="E3" s="39">
        <f>'TÉCNICO EM ELETROTÉCNICA '!D127</f>
        <v>7963.1410794095173</v>
      </c>
      <c r="F3" s="14">
        <f>D3*E3</f>
        <v>7963.1410794095173</v>
      </c>
      <c r="G3" s="14">
        <f>12*F3</f>
        <v>95557.692952914207</v>
      </c>
      <c r="H3" s="5" t="s">
        <v>754</v>
      </c>
      <c r="I3" s="481">
        <v>14354</v>
      </c>
    </row>
    <row r="4" spans="1:9" ht="26">
      <c r="A4" s="5">
        <v>2</v>
      </c>
      <c r="B4" s="257"/>
      <c r="C4" s="194" t="s">
        <v>1228</v>
      </c>
      <c r="D4" s="7">
        <v>1</v>
      </c>
      <c r="E4" s="39">
        <f>ELETRICISTA!D127</f>
        <v>7493.3322577917079</v>
      </c>
      <c r="F4" s="14">
        <f t="shared" ref="F4:F8" si="0">D4*E4</f>
        <v>7493.3322577917079</v>
      </c>
      <c r="G4" s="14">
        <f t="shared" ref="G4:G8" si="1">12*F4</f>
        <v>89919.987093500502</v>
      </c>
      <c r="H4" s="5" t="s">
        <v>754</v>
      </c>
      <c r="I4" s="481">
        <v>14354</v>
      </c>
    </row>
    <row r="5" spans="1:9" ht="26">
      <c r="A5" s="5">
        <v>3</v>
      </c>
      <c r="B5" s="257"/>
      <c r="C5" s="194" t="s">
        <v>78</v>
      </c>
      <c r="D5" s="7">
        <v>1</v>
      </c>
      <c r="E5" s="39">
        <f>'OFICIAL CBA'!D127</f>
        <v>7463.521942921162</v>
      </c>
      <c r="F5" s="14">
        <f t="shared" si="0"/>
        <v>7463.521942921162</v>
      </c>
      <c r="G5" s="14">
        <f t="shared" si="1"/>
        <v>89562.263315053948</v>
      </c>
      <c r="H5" s="5" t="s">
        <v>754</v>
      </c>
      <c r="I5" s="481">
        <v>14354</v>
      </c>
    </row>
    <row r="6" spans="1:9" ht="26">
      <c r="A6" s="5">
        <v>4</v>
      </c>
      <c r="B6" s="257"/>
      <c r="C6" s="194" t="s">
        <v>79</v>
      </c>
      <c r="D6" s="7">
        <v>1</v>
      </c>
      <c r="E6" s="39">
        <f>'AUX MANUTENÇÃO PREDIAL'!D127</f>
        <v>5760.6139139877532</v>
      </c>
      <c r="F6" s="14">
        <f t="shared" si="0"/>
        <v>5760.6139139877532</v>
      </c>
      <c r="G6" s="14">
        <f t="shared" si="1"/>
        <v>69127.366967853042</v>
      </c>
      <c r="H6" s="5" t="s">
        <v>754</v>
      </c>
      <c r="I6" s="481">
        <v>14354</v>
      </c>
    </row>
    <row r="7" spans="1:9" ht="26">
      <c r="A7" s="5">
        <v>5</v>
      </c>
      <c r="B7" s="257"/>
      <c r="C7" s="194" t="s">
        <v>80</v>
      </c>
      <c r="D7" s="7">
        <v>1</v>
      </c>
      <c r="E7" s="39">
        <f>'MECÂNICO DE REFRIGERAÇÃO'!D127</f>
        <v>5560.1282475277221</v>
      </c>
      <c r="F7" s="14">
        <f t="shared" si="0"/>
        <v>5560.1282475277221</v>
      </c>
      <c r="G7" s="14">
        <f t="shared" si="1"/>
        <v>66721.538970332665</v>
      </c>
      <c r="H7" s="5" t="s">
        <v>754</v>
      </c>
      <c r="I7" s="481">
        <v>2801</v>
      </c>
    </row>
    <row r="8" spans="1:9" ht="26">
      <c r="A8" s="5">
        <v>6</v>
      </c>
      <c r="B8" s="257"/>
      <c r="C8" s="194" t="s">
        <v>81</v>
      </c>
      <c r="D8" s="482">
        <v>10</v>
      </c>
      <c r="E8" s="39">
        <f>ENGENHEIROS!D128/40</f>
        <v>85.064862640421424</v>
      </c>
      <c r="F8" s="14">
        <f>D8*E8</f>
        <v>850.64862640421427</v>
      </c>
      <c r="G8" s="14">
        <f>12*F8</f>
        <v>10207.783516850572</v>
      </c>
      <c r="H8" s="5" t="s">
        <v>754</v>
      </c>
      <c r="I8" s="481">
        <v>22225</v>
      </c>
    </row>
    <row r="9" spans="1:9">
      <c r="A9" s="5">
        <v>7</v>
      </c>
      <c r="B9" s="257"/>
      <c r="C9" s="194" t="s">
        <v>82</v>
      </c>
      <c r="D9" s="482">
        <v>10</v>
      </c>
      <c r="E9" s="39">
        <f>ENGENHEIROS!D128/40</f>
        <v>85.064862640421424</v>
      </c>
      <c r="F9" s="14">
        <f>D9*E9</f>
        <v>850.64862640421427</v>
      </c>
      <c r="G9" s="14">
        <f>12*F9</f>
        <v>10207.783516850572</v>
      </c>
      <c r="H9" s="5" t="s">
        <v>754</v>
      </c>
      <c r="I9" s="481">
        <v>22225</v>
      </c>
    </row>
    <row r="10" spans="1:9" ht="26">
      <c r="A10" s="5">
        <v>8</v>
      </c>
      <c r="B10" s="257"/>
      <c r="C10" s="194" t="s">
        <v>83</v>
      </c>
      <c r="D10" s="482">
        <v>20</v>
      </c>
      <c r="E10" s="39">
        <f>ENGENHEIROS!D128/40</f>
        <v>85.064862640421424</v>
      </c>
      <c r="F10" s="14">
        <f t="shared" ref="F9:F14" si="2">D10*E10</f>
        <v>1701.2972528084285</v>
      </c>
      <c r="G10" s="14">
        <f t="shared" ref="G9:G14" si="3">12*F10</f>
        <v>20415.567033701143</v>
      </c>
      <c r="H10" s="5" t="s">
        <v>754</v>
      </c>
      <c r="I10" s="481">
        <v>22225</v>
      </c>
    </row>
    <row r="11" spans="1:9" ht="26">
      <c r="A11" s="5">
        <v>9</v>
      </c>
      <c r="B11" s="8" t="s">
        <v>85</v>
      </c>
      <c r="C11" s="194" t="s">
        <v>78</v>
      </c>
      <c r="D11" s="7">
        <v>1</v>
      </c>
      <c r="E11" s="39">
        <f>'OFICIAL ROO'!D127</f>
        <v>7463.521942921162</v>
      </c>
      <c r="F11" s="14">
        <f t="shared" si="2"/>
        <v>7463.521942921162</v>
      </c>
      <c r="G11" s="14">
        <f t="shared" si="3"/>
        <v>89562.263315053948</v>
      </c>
      <c r="H11" s="5" t="s">
        <v>754</v>
      </c>
      <c r="I11" s="481">
        <v>14354</v>
      </c>
    </row>
    <row r="12" spans="1:9" ht="26">
      <c r="A12" s="5">
        <v>10</v>
      </c>
      <c r="B12" s="8" t="s">
        <v>69</v>
      </c>
      <c r="C12" s="194" t="s">
        <v>78</v>
      </c>
      <c r="D12" s="7">
        <v>1</v>
      </c>
      <c r="E12" s="39">
        <f>'OFICIAL CAE'!D127</f>
        <v>7434.1454522026834</v>
      </c>
      <c r="F12" s="14">
        <f t="shared" si="2"/>
        <v>7434.1454522026834</v>
      </c>
      <c r="G12" s="14">
        <f t="shared" si="3"/>
        <v>89209.7454264322</v>
      </c>
      <c r="H12" s="5" t="s">
        <v>754</v>
      </c>
      <c r="I12" s="481">
        <v>14354</v>
      </c>
    </row>
    <row r="13" spans="1:9" ht="26">
      <c r="A13" s="5">
        <v>11</v>
      </c>
      <c r="B13" s="8" t="s">
        <v>86</v>
      </c>
      <c r="C13" s="194" t="s">
        <v>78</v>
      </c>
      <c r="D13" s="7">
        <v>1</v>
      </c>
      <c r="E13" s="39">
        <f>'OFICIAL SIC'!D127</f>
        <v>7434.1454522026834</v>
      </c>
      <c r="F13" s="14">
        <f t="shared" si="2"/>
        <v>7434.1454522026834</v>
      </c>
      <c r="G13" s="14">
        <f t="shared" si="3"/>
        <v>89209.7454264322</v>
      </c>
      <c r="H13" s="5" t="s">
        <v>754</v>
      </c>
      <c r="I13" s="481">
        <v>14354</v>
      </c>
    </row>
    <row r="14" spans="1:9" ht="26">
      <c r="A14" s="5">
        <v>12</v>
      </c>
      <c r="B14" s="8" t="s">
        <v>87</v>
      </c>
      <c r="C14" s="194" t="s">
        <v>78</v>
      </c>
      <c r="D14" s="7">
        <v>1</v>
      </c>
      <c r="E14" s="39">
        <f>'OFICIAL BRG'!D127</f>
        <v>7434.1454522026834</v>
      </c>
      <c r="F14" s="14">
        <f t="shared" si="2"/>
        <v>7434.1454522026834</v>
      </c>
      <c r="G14" s="14">
        <f t="shared" si="3"/>
        <v>89209.7454264322</v>
      </c>
      <c r="H14" s="5" t="s">
        <v>754</v>
      </c>
      <c r="I14" s="481">
        <v>14354</v>
      </c>
    </row>
    <row r="15" spans="1:9">
      <c r="A15" s="258" t="s">
        <v>1212</v>
      </c>
      <c r="B15" s="258"/>
      <c r="C15" s="258"/>
      <c r="D15" s="259"/>
      <c r="E15" s="15"/>
      <c r="F15" s="82">
        <f>SUM(F3:F14)</f>
        <v>67409.29024678393</v>
      </c>
      <c r="G15" s="79">
        <f>12*F15</f>
        <v>808911.48296140716</v>
      </c>
      <c r="H15" s="11"/>
      <c r="I15" s="481"/>
    </row>
    <row r="16" spans="1:9" ht="78">
      <c r="A16" s="176">
        <v>13</v>
      </c>
      <c r="B16" s="193" t="s">
        <v>1216</v>
      </c>
      <c r="C16" s="6" t="s">
        <v>1231</v>
      </c>
      <c r="D16" s="482">
        <v>12</v>
      </c>
      <c r="E16" s="39">
        <f>'SERVIÇOS EVENTUAIS'!K21</f>
        <v>9700.0295415920718</v>
      </c>
      <c r="F16" s="14">
        <f>E16</f>
        <v>9700.0295415920718</v>
      </c>
      <c r="G16" s="14">
        <f>12*F16</f>
        <v>116400.35449910487</v>
      </c>
      <c r="H16" s="205" t="s">
        <v>754</v>
      </c>
      <c r="I16" s="481">
        <v>14354</v>
      </c>
    </row>
    <row r="17" spans="1:9" ht="26.15" customHeight="1">
      <c r="A17" s="176">
        <v>14</v>
      </c>
      <c r="B17" s="252" t="s">
        <v>1215</v>
      </c>
      <c r="C17" s="56" t="str">
        <f>'SERVIÇOS ESPECIALIZADOS'!B6</f>
        <v xml:space="preserve">Análise físico químico da Água Gelada (Chiller) </v>
      </c>
      <c r="D17" s="7">
        <v>12</v>
      </c>
      <c r="E17" s="39">
        <f>'SERVIÇOS ESPECIALIZADOS'!G6</f>
        <v>293.87</v>
      </c>
      <c r="F17" s="14">
        <f>E17</f>
        <v>293.87</v>
      </c>
      <c r="G17" s="14">
        <f>D17*E17</f>
        <v>3526.44</v>
      </c>
      <c r="H17" s="5" t="s">
        <v>754</v>
      </c>
      <c r="I17" s="481">
        <v>20753</v>
      </c>
    </row>
    <row r="18" spans="1:9" ht="39">
      <c r="A18" s="176">
        <v>15</v>
      </c>
      <c r="B18" s="252"/>
      <c r="C18" s="56" t="str">
        <f>'SERVIÇOS ESPECIALIZADOS'!B7</f>
        <v>Manutenção do Fabricante ou empresa credenciada pelo fabricante dos chillers e automação (RTDW 195)</v>
      </c>
      <c r="D18" s="7">
        <v>12</v>
      </c>
      <c r="E18" s="39">
        <f>'SERVIÇOS ESPECIALIZADOS'!G7</f>
        <v>3500</v>
      </c>
      <c r="F18" s="14">
        <f>E18</f>
        <v>3500</v>
      </c>
      <c r="G18" s="14">
        <f>F18*D18</f>
        <v>42000</v>
      </c>
      <c r="H18" s="5" t="s">
        <v>754</v>
      </c>
      <c r="I18" s="481">
        <v>13129</v>
      </c>
    </row>
    <row r="19" spans="1:9" ht="26">
      <c r="A19" s="176">
        <v>16</v>
      </c>
      <c r="B19" s="252"/>
      <c r="C19" s="56" t="str">
        <f>'SERVIÇOS ESPECIALIZADOS'!B8</f>
        <v>Manutenção Preventiva do Grupo Motor Gerador (SR) C400D6</v>
      </c>
      <c r="D19" s="482">
        <v>2</v>
      </c>
      <c r="E19" s="39">
        <f>'SERVIÇOS ESPECIALIZADOS'!G8</f>
        <v>1348.19</v>
      </c>
      <c r="F19" s="14">
        <f>E19/6</f>
        <v>224.69833333333335</v>
      </c>
      <c r="G19" s="14">
        <f>E19*2</f>
        <v>2696.38</v>
      </c>
      <c r="H19" s="5" t="s">
        <v>754</v>
      </c>
      <c r="I19" s="481">
        <v>13129</v>
      </c>
    </row>
    <row r="20" spans="1:9" ht="26">
      <c r="A20" s="176">
        <v>17</v>
      </c>
      <c r="B20" s="252"/>
      <c r="C20" s="56" t="str">
        <f>'SERVIÇOS ESPECIALIZADOS'!B9</f>
        <v>Manutenção Preventiva do Grupo Motor Gerador (SR) C300D6</v>
      </c>
      <c r="D20" s="482">
        <v>2</v>
      </c>
      <c r="E20" s="39">
        <f>'SERVIÇOS ESPECIALIZADOS'!G9</f>
        <v>1190.8499999999999</v>
      </c>
      <c r="F20" s="14">
        <f>E20/6</f>
        <v>198.47499999999999</v>
      </c>
      <c r="G20" s="14">
        <f>E20*2</f>
        <v>2381.6999999999998</v>
      </c>
      <c r="H20" s="5" t="s">
        <v>754</v>
      </c>
      <c r="I20" s="481">
        <v>13129</v>
      </c>
    </row>
    <row r="21" spans="1:9" ht="26">
      <c r="A21" s="176">
        <v>18</v>
      </c>
      <c r="B21" s="8" t="s">
        <v>1213</v>
      </c>
      <c r="C21" s="56" t="s">
        <v>1232</v>
      </c>
      <c r="D21" s="483">
        <v>1200</v>
      </c>
      <c r="E21" s="39">
        <f>'HORA-EXTRA'!H14</f>
        <v>31.683362482027938</v>
      </c>
      <c r="F21" s="14">
        <f>E21*100</f>
        <v>3168.3362482027937</v>
      </c>
      <c r="G21" s="14">
        <f>D21*E21</f>
        <v>38020.034978433527</v>
      </c>
      <c r="H21" s="5" t="s">
        <v>754</v>
      </c>
      <c r="I21" s="481">
        <v>14354</v>
      </c>
    </row>
    <row r="22" spans="1:9" ht="26">
      <c r="A22" s="176">
        <v>19</v>
      </c>
      <c r="B22" s="9" t="s">
        <v>1213</v>
      </c>
      <c r="C22" s="10" t="s">
        <v>1233</v>
      </c>
      <c r="D22" s="7">
        <v>12</v>
      </c>
      <c r="E22" s="174">
        <f>MATERIAIS!E503</f>
        <v>25170.272045244197</v>
      </c>
      <c r="F22" s="14">
        <f>E22</f>
        <v>25170.272045244197</v>
      </c>
      <c r="G22" s="14">
        <f>D22*F22</f>
        <v>302043.26454293035</v>
      </c>
      <c r="H22" s="115" t="s">
        <v>728</v>
      </c>
      <c r="I22" s="481">
        <v>72060</v>
      </c>
    </row>
    <row r="23" spans="1:9">
      <c r="A23" s="253" t="s">
        <v>88</v>
      </c>
      <c r="B23" s="254"/>
      <c r="C23" s="254"/>
      <c r="D23" s="255"/>
      <c r="E23" s="11"/>
      <c r="F23" s="12">
        <f>SUM(F15:F22)</f>
        <v>109664.97141515632</v>
      </c>
      <c r="G23" s="13">
        <f>SUM(G15:G22)</f>
        <v>1315979.6569818759</v>
      </c>
      <c r="I23" s="481"/>
    </row>
    <row r="25" spans="1:9">
      <c r="D25" s="204"/>
    </row>
    <row r="30" spans="1:9">
      <c r="F30" s="204"/>
    </row>
    <row r="31" spans="1:9">
      <c r="F31" s="204"/>
    </row>
  </sheetData>
  <mergeCells count="5">
    <mergeCell ref="A1:H1"/>
    <mergeCell ref="B17:B20"/>
    <mergeCell ref="A23:D23"/>
    <mergeCell ref="B3:B10"/>
    <mergeCell ref="A15:D15"/>
  </mergeCells>
  <pageMargins left="0.511811024" right="0.511811024" top="0.78740157499999996" bottom="0.78740157499999996" header="0.31496062000000002" footer="0.31496062000000002"/>
  <pageSetup paperSize="9" scale="95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ilha21"/>
  <dimension ref="A1:F129"/>
  <sheetViews>
    <sheetView workbookViewId="0">
      <selection activeCell="I15" sqref="I15"/>
    </sheetView>
  </sheetViews>
  <sheetFormatPr defaultColWidth="9.1796875" defaultRowHeight="15.5"/>
  <cols>
    <col min="1" max="1" width="3.81640625" style="16" bestFit="1" customWidth="1"/>
    <col min="2" max="2" width="70.453125" style="16" bestFit="1" customWidth="1"/>
    <col min="3" max="3" width="22.1796875" style="16" bestFit="1" customWidth="1"/>
    <col min="4" max="4" width="21.453125" style="16" bestFit="1" customWidth="1"/>
    <col min="5" max="5" width="14.7265625" style="16" customWidth="1"/>
    <col min="6" max="6" width="12" style="16" customWidth="1"/>
    <col min="7" max="7" width="15.1796875" style="16" customWidth="1"/>
    <col min="8" max="16384" width="9.1796875" style="16"/>
  </cols>
  <sheetData>
    <row r="1" spans="1:4">
      <c r="A1" s="260" t="s">
        <v>1254</v>
      </c>
      <c r="B1" s="261"/>
      <c r="C1" s="261"/>
      <c r="D1" s="262"/>
    </row>
    <row r="2" spans="1:4">
      <c r="A2" s="306" t="s">
        <v>113</v>
      </c>
      <c r="B2" s="307"/>
      <c r="C2" s="307"/>
      <c r="D2" s="308"/>
    </row>
    <row r="3" spans="1:4">
      <c r="A3" s="124"/>
      <c r="B3" s="125"/>
      <c r="C3" s="125"/>
      <c r="D3" s="126"/>
    </row>
    <row r="4" spans="1:4">
      <c r="A4" s="317" t="s">
        <v>109</v>
      </c>
      <c r="B4" s="318"/>
      <c r="C4" s="318"/>
      <c r="D4" s="319"/>
    </row>
    <row r="5" spans="1:4" ht="15.75" customHeight="1">
      <c r="A5" s="317" t="s">
        <v>1225</v>
      </c>
      <c r="B5" s="318"/>
      <c r="C5" s="318"/>
      <c r="D5" s="319"/>
    </row>
    <row r="6" spans="1:4" ht="15.75" customHeight="1">
      <c r="A6" s="317" t="s">
        <v>1223</v>
      </c>
      <c r="B6" s="318"/>
      <c r="C6" s="318"/>
      <c r="D6" s="319"/>
    </row>
    <row r="7" spans="1:4">
      <c r="A7" s="127"/>
      <c r="B7" s="28"/>
      <c r="C7" s="128"/>
      <c r="D7" s="129"/>
    </row>
    <row r="8" spans="1:4">
      <c r="A8" s="301" t="s">
        <v>0</v>
      </c>
      <c r="B8" s="302"/>
      <c r="C8" s="302"/>
      <c r="D8" s="303"/>
    </row>
    <row r="9" spans="1:4">
      <c r="A9" s="130" t="s">
        <v>1</v>
      </c>
      <c r="B9" s="119" t="s">
        <v>2</v>
      </c>
      <c r="C9" s="309" t="s">
        <v>1222</v>
      </c>
      <c r="D9" s="310"/>
    </row>
    <row r="10" spans="1:4">
      <c r="A10" s="131" t="s">
        <v>3</v>
      </c>
      <c r="B10" s="118" t="s">
        <v>4</v>
      </c>
      <c r="C10" s="315" t="s">
        <v>1188</v>
      </c>
      <c r="D10" s="316"/>
    </row>
    <row r="11" spans="1:4">
      <c r="A11" s="131" t="s">
        <v>5</v>
      </c>
      <c r="B11" s="118" t="s">
        <v>6</v>
      </c>
      <c r="C11" s="368" t="s">
        <v>114</v>
      </c>
      <c r="D11" s="369"/>
    </row>
    <row r="12" spans="1:4">
      <c r="A12" s="131" t="s">
        <v>7</v>
      </c>
      <c r="B12" s="118" t="s">
        <v>8</v>
      </c>
      <c r="C12" s="311">
        <v>12</v>
      </c>
      <c r="D12" s="312"/>
    </row>
    <row r="13" spans="1:4">
      <c r="A13" s="132"/>
      <c r="B13" s="29"/>
      <c r="C13" s="30"/>
      <c r="D13" s="129"/>
    </row>
    <row r="14" spans="1:4">
      <c r="A14" s="291" t="s">
        <v>28</v>
      </c>
      <c r="B14" s="292"/>
      <c r="C14" s="292"/>
      <c r="D14" s="293"/>
    </row>
    <row r="15" spans="1:4" ht="31.5" customHeight="1">
      <c r="A15" s="287" t="s">
        <v>1173</v>
      </c>
      <c r="B15" s="288"/>
      <c r="C15" s="31" t="s">
        <v>29</v>
      </c>
      <c r="D15" s="133" t="s">
        <v>111</v>
      </c>
    </row>
    <row r="16" spans="1:4">
      <c r="A16" s="289" t="s">
        <v>125</v>
      </c>
      <c r="B16" s="290"/>
      <c r="C16" s="32" t="s">
        <v>1180</v>
      </c>
      <c r="D16" s="134">
        <v>1</v>
      </c>
    </row>
    <row r="17" spans="1:4">
      <c r="A17" s="326"/>
      <c r="B17" s="327"/>
      <c r="C17" s="328"/>
      <c r="D17" s="129"/>
    </row>
    <row r="18" spans="1:4">
      <c r="A18" s="301" t="s">
        <v>9</v>
      </c>
      <c r="B18" s="302"/>
      <c r="C18" s="302"/>
      <c r="D18" s="303"/>
    </row>
    <row r="19" spans="1:4">
      <c r="A19" s="135">
        <v>1</v>
      </c>
      <c r="B19" s="299" t="s">
        <v>10</v>
      </c>
      <c r="C19" s="299"/>
      <c r="D19" s="136" t="s">
        <v>125</v>
      </c>
    </row>
    <row r="20" spans="1:4">
      <c r="A20" s="135">
        <v>2</v>
      </c>
      <c r="B20" s="299" t="s">
        <v>30</v>
      </c>
      <c r="C20" s="299"/>
      <c r="D20" s="137" t="s">
        <v>126</v>
      </c>
    </row>
    <row r="21" spans="1:4">
      <c r="A21" s="135">
        <v>3</v>
      </c>
      <c r="B21" s="300" t="s">
        <v>1226</v>
      </c>
      <c r="C21" s="300"/>
      <c r="D21" s="138">
        <v>2080.98</v>
      </c>
    </row>
    <row r="22" spans="1:4">
      <c r="A22" s="135">
        <v>4</v>
      </c>
      <c r="B22" s="299" t="s">
        <v>11</v>
      </c>
      <c r="C22" s="299"/>
      <c r="D22" s="139" t="str">
        <f>C11</f>
        <v>SEEAC/MT</v>
      </c>
    </row>
    <row r="23" spans="1:4">
      <c r="A23" s="135">
        <v>5</v>
      </c>
      <c r="B23" s="299" t="s">
        <v>12</v>
      </c>
      <c r="C23" s="299"/>
      <c r="D23" s="140">
        <v>43831</v>
      </c>
    </row>
    <row r="24" spans="1:4">
      <c r="A24" s="141"/>
      <c r="B24" s="142"/>
      <c r="C24" s="142"/>
      <c r="D24" s="129"/>
    </row>
    <row r="25" spans="1:4">
      <c r="A25" s="272" t="s">
        <v>25</v>
      </c>
      <c r="B25" s="273"/>
      <c r="C25" s="273"/>
      <c r="D25" s="274"/>
    </row>
    <row r="26" spans="1:4">
      <c r="A26" s="170">
        <v>1</v>
      </c>
      <c r="B26" s="264" t="s">
        <v>13</v>
      </c>
      <c r="C26" s="264"/>
      <c r="D26" s="144" t="s">
        <v>14</v>
      </c>
    </row>
    <row r="27" spans="1:4">
      <c r="A27" s="145" t="s">
        <v>1</v>
      </c>
      <c r="B27" s="263" t="s">
        <v>1227</v>
      </c>
      <c r="C27" s="263"/>
      <c r="D27" s="146">
        <f>(D21/220)*220</f>
        <v>2080.98</v>
      </c>
    </row>
    <row r="28" spans="1:4">
      <c r="A28" s="145" t="s">
        <v>3</v>
      </c>
      <c r="B28" s="263" t="s">
        <v>1247</v>
      </c>
      <c r="C28" s="263"/>
      <c r="D28" s="146">
        <f>(D21/100)*30</f>
        <v>624.29399999999998</v>
      </c>
    </row>
    <row r="29" spans="1:4">
      <c r="A29" s="145" t="s">
        <v>5</v>
      </c>
      <c r="B29" s="263" t="s">
        <v>90</v>
      </c>
      <c r="C29" s="263"/>
      <c r="D29" s="146"/>
    </row>
    <row r="30" spans="1:4">
      <c r="A30" s="145" t="s">
        <v>7</v>
      </c>
      <c r="B30" s="263" t="s">
        <v>91</v>
      </c>
      <c r="C30" s="263"/>
      <c r="D30" s="146"/>
    </row>
    <row r="31" spans="1:4">
      <c r="A31" s="145" t="s">
        <v>15</v>
      </c>
      <c r="B31" s="263" t="s">
        <v>92</v>
      </c>
      <c r="C31" s="263"/>
      <c r="D31" s="146"/>
    </row>
    <row r="32" spans="1:4">
      <c r="A32" s="145" t="s">
        <v>16</v>
      </c>
      <c r="B32" s="275" t="s">
        <v>127</v>
      </c>
      <c r="C32" s="275"/>
      <c r="D32" s="146"/>
    </row>
    <row r="33" spans="1:4">
      <c r="A33" s="147" t="s">
        <v>17</v>
      </c>
      <c r="B33" s="263" t="s">
        <v>1183</v>
      </c>
      <c r="C33" s="263"/>
      <c r="D33" s="146"/>
    </row>
    <row r="34" spans="1:4">
      <c r="A34" s="267" t="s">
        <v>93</v>
      </c>
      <c r="B34" s="264"/>
      <c r="C34" s="264"/>
      <c r="D34" s="148">
        <f>SUM(D27:D33)</f>
        <v>2705.2739999999999</v>
      </c>
    </row>
    <row r="35" spans="1:4">
      <c r="A35" s="141"/>
      <c r="B35" s="142"/>
      <c r="C35" s="142"/>
      <c r="D35" s="129"/>
    </row>
    <row r="36" spans="1:4">
      <c r="A36" s="272" t="s">
        <v>65</v>
      </c>
      <c r="B36" s="273"/>
      <c r="C36" s="273"/>
      <c r="D36" s="274"/>
    </row>
    <row r="37" spans="1:4">
      <c r="A37" s="280" t="s">
        <v>31</v>
      </c>
      <c r="B37" s="281"/>
      <c r="C37" s="281"/>
      <c r="D37" s="282"/>
    </row>
    <row r="38" spans="1:4">
      <c r="A38" s="170" t="s">
        <v>32</v>
      </c>
      <c r="B38" s="304" t="s">
        <v>33</v>
      </c>
      <c r="C38" s="304"/>
      <c r="D38" s="144" t="s">
        <v>14</v>
      </c>
    </row>
    <row r="39" spans="1:4">
      <c r="A39" s="145" t="s">
        <v>1</v>
      </c>
      <c r="B39" s="305" t="s">
        <v>26</v>
      </c>
      <c r="C39" s="305"/>
      <c r="D39" s="146">
        <f>D34/12</f>
        <v>225.43949999999998</v>
      </c>
    </row>
    <row r="40" spans="1:4">
      <c r="A40" s="145" t="s">
        <v>3</v>
      </c>
      <c r="B40" s="325" t="s">
        <v>94</v>
      </c>
      <c r="C40" s="325"/>
      <c r="D40" s="146">
        <f>D34/12</f>
        <v>225.43949999999998</v>
      </c>
    </row>
    <row r="41" spans="1:4">
      <c r="A41" s="145" t="s">
        <v>5</v>
      </c>
      <c r="B41" s="305" t="s">
        <v>95</v>
      </c>
      <c r="C41" s="305"/>
      <c r="D41" s="146">
        <f>D40/3</f>
        <v>75.146499999999989</v>
      </c>
    </row>
    <row r="42" spans="1:4">
      <c r="A42" s="322" t="s">
        <v>93</v>
      </c>
      <c r="B42" s="323"/>
      <c r="C42" s="324"/>
      <c r="D42" s="148">
        <f>SUM(D39:D41)</f>
        <v>526.02549999999997</v>
      </c>
    </row>
    <row r="43" spans="1:4">
      <c r="A43" s="141"/>
      <c r="B43" s="142"/>
      <c r="C43" s="142"/>
      <c r="D43" s="129"/>
    </row>
    <row r="44" spans="1:4" ht="32.25" customHeight="1">
      <c r="A44" s="294" t="s">
        <v>34</v>
      </c>
      <c r="B44" s="295"/>
      <c r="C44" s="295"/>
      <c r="D44" s="296"/>
    </row>
    <row r="45" spans="1:4">
      <c r="A45" s="170" t="s">
        <v>35</v>
      </c>
      <c r="B45" s="169" t="s">
        <v>36</v>
      </c>
      <c r="C45" s="169" t="s">
        <v>37</v>
      </c>
      <c r="D45" s="144" t="s">
        <v>14</v>
      </c>
    </row>
    <row r="46" spans="1:4">
      <c r="A46" s="145" t="s">
        <v>1</v>
      </c>
      <c r="B46" s="34" t="s">
        <v>38</v>
      </c>
      <c r="C46" s="35">
        <v>0.2</v>
      </c>
      <c r="D46" s="146">
        <f>(D34+D42)*C46</f>
        <v>646.25990000000002</v>
      </c>
    </row>
    <row r="47" spans="1:4">
      <c r="A47" s="145" t="s">
        <v>3</v>
      </c>
      <c r="B47" s="34" t="s">
        <v>39</v>
      </c>
      <c r="C47" s="35">
        <v>2.5000000000000001E-2</v>
      </c>
      <c r="D47" s="146">
        <f>(D34+D42)*C47</f>
        <v>80.782487500000002</v>
      </c>
    </row>
    <row r="48" spans="1:4" ht="31">
      <c r="A48" s="145" t="s">
        <v>5</v>
      </c>
      <c r="B48" s="34" t="s">
        <v>124</v>
      </c>
      <c r="C48" s="36">
        <v>0.03</v>
      </c>
      <c r="D48" s="146">
        <f>(D34+D42)*C48</f>
        <v>96.938985000000002</v>
      </c>
    </row>
    <row r="49" spans="1:4">
      <c r="A49" s="145" t="s">
        <v>7</v>
      </c>
      <c r="B49" s="34" t="s">
        <v>40</v>
      </c>
      <c r="C49" s="35">
        <v>1.4999999999999999E-2</v>
      </c>
      <c r="D49" s="146">
        <f>(D34+D42)*C49</f>
        <v>48.469492500000001</v>
      </c>
    </row>
    <row r="50" spans="1:4">
      <c r="A50" s="145" t="s">
        <v>15</v>
      </c>
      <c r="B50" s="34" t="s">
        <v>41</v>
      </c>
      <c r="C50" s="35">
        <v>0.01</v>
      </c>
      <c r="D50" s="146">
        <f>(D34+D42)*C50</f>
        <v>32.312995000000001</v>
      </c>
    </row>
    <row r="51" spans="1:4">
      <c r="A51" s="145" t="s">
        <v>16</v>
      </c>
      <c r="B51" s="34" t="s">
        <v>42</v>
      </c>
      <c r="C51" s="35">
        <v>6.0000000000000001E-3</v>
      </c>
      <c r="D51" s="146">
        <f>(D34+D34)*C51</f>
        <v>32.463287999999999</v>
      </c>
    </row>
    <row r="52" spans="1:4">
      <c r="A52" s="145" t="s">
        <v>17</v>
      </c>
      <c r="B52" s="34" t="s">
        <v>43</v>
      </c>
      <c r="C52" s="35">
        <v>2E-3</v>
      </c>
      <c r="D52" s="146">
        <f>(D34+D42)*C52</f>
        <v>6.462599</v>
      </c>
    </row>
    <row r="53" spans="1:4">
      <c r="A53" s="297" t="s">
        <v>96</v>
      </c>
      <c r="B53" s="298"/>
      <c r="C53" s="37">
        <f>SUM(C46:C52)</f>
        <v>0.28800000000000003</v>
      </c>
      <c r="D53" s="149">
        <f>(D34+D42)*C53</f>
        <v>930.61425600000018</v>
      </c>
    </row>
    <row r="54" spans="1:4">
      <c r="A54" s="145" t="s">
        <v>18</v>
      </c>
      <c r="B54" s="34" t="s">
        <v>44</v>
      </c>
      <c r="C54" s="35">
        <v>0.08</v>
      </c>
      <c r="D54" s="146">
        <f>(D34+D42)*C54</f>
        <v>258.50396000000001</v>
      </c>
    </row>
    <row r="55" spans="1:4">
      <c r="A55" s="267" t="s">
        <v>97</v>
      </c>
      <c r="B55" s="264"/>
      <c r="C55" s="35">
        <f>SUM(C53:C54)</f>
        <v>0.36800000000000005</v>
      </c>
      <c r="D55" s="148">
        <f>SUM(D53:D54)</f>
        <v>1189.1182160000003</v>
      </c>
    </row>
    <row r="56" spans="1:4">
      <c r="A56" s="141"/>
      <c r="B56" s="142"/>
      <c r="C56" s="142"/>
      <c r="D56" s="129"/>
    </row>
    <row r="57" spans="1:4">
      <c r="A57" s="277" t="s">
        <v>45</v>
      </c>
      <c r="B57" s="278"/>
      <c r="C57" s="278"/>
      <c r="D57" s="279"/>
    </row>
    <row r="58" spans="1:4">
      <c r="A58" s="170" t="s">
        <v>46</v>
      </c>
      <c r="B58" s="264" t="s">
        <v>19</v>
      </c>
      <c r="C58" s="264"/>
      <c r="D58" s="144" t="s">
        <v>14</v>
      </c>
    </row>
    <row r="59" spans="1:4">
      <c r="A59" s="145" t="s">
        <v>1</v>
      </c>
      <c r="B59" s="263" t="s">
        <v>1246</v>
      </c>
      <c r="C59" s="263"/>
      <c r="D59" s="146">
        <f>(4.1*2*22)-(D21*6%)</f>
        <v>55.541199999999975</v>
      </c>
    </row>
    <row r="60" spans="1:4">
      <c r="A60" s="145" t="s">
        <v>3</v>
      </c>
      <c r="B60" s="263" t="s">
        <v>1241</v>
      </c>
      <c r="C60" s="263"/>
      <c r="D60" s="146">
        <f>(15*22)-(15*22*5%)</f>
        <v>313.5</v>
      </c>
    </row>
    <row r="61" spans="1:4">
      <c r="A61" s="145" t="s">
        <v>5</v>
      </c>
      <c r="B61" s="263" t="s">
        <v>1240</v>
      </c>
      <c r="C61" s="263"/>
      <c r="D61" s="146">
        <v>110</v>
      </c>
    </row>
    <row r="62" spans="1:4">
      <c r="A62" s="145" t="s">
        <v>7</v>
      </c>
      <c r="B62" s="263" t="s">
        <v>75</v>
      </c>
      <c r="C62" s="263"/>
      <c r="D62" s="146"/>
    </row>
    <row r="63" spans="1:4">
      <c r="A63" s="267" t="s">
        <v>93</v>
      </c>
      <c r="B63" s="264"/>
      <c r="C63" s="264"/>
      <c r="D63" s="148">
        <f>SUM(D59:D62)</f>
        <v>479.0412</v>
      </c>
    </row>
    <row r="64" spans="1:4">
      <c r="A64" s="141"/>
      <c r="B64" s="142"/>
      <c r="C64" s="142"/>
      <c r="D64" s="129"/>
    </row>
    <row r="65" spans="1:4">
      <c r="A65" s="277" t="s">
        <v>47</v>
      </c>
      <c r="B65" s="278"/>
      <c r="C65" s="278"/>
      <c r="D65" s="279"/>
    </row>
    <row r="66" spans="1:4">
      <c r="A66" s="170">
        <v>2</v>
      </c>
      <c r="B66" s="320" t="s">
        <v>48</v>
      </c>
      <c r="C66" s="321"/>
      <c r="D66" s="144" t="s">
        <v>14</v>
      </c>
    </row>
    <row r="67" spans="1:4">
      <c r="A67" s="145" t="s">
        <v>32</v>
      </c>
      <c r="B67" s="263" t="s">
        <v>33</v>
      </c>
      <c r="C67" s="263"/>
      <c r="D67" s="150">
        <f>D42</f>
        <v>526.02549999999997</v>
      </c>
    </row>
    <row r="68" spans="1:4">
      <c r="A68" s="145" t="s">
        <v>35</v>
      </c>
      <c r="B68" s="263" t="s">
        <v>36</v>
      </c>
      <c r="C68" s="263"/>
      <c r="D68" s="150">
        <f>D55</f>
        <v>1189.1182160000003</v>
      </c>
    </row>
    <row r="69" spans="1:4">
      <c r="A69" s="147" t="s">
        <v>46</v>
      </c>
      <c r="B69" s="263" t="s">
        <v>19</v>
      </c>
      <c r="C69" s="263"/>
      <c r="D69" s="150">
        <f>D63</f>
        <v>479.0412</v>
      </c>
    </row>
    <row r="70" spans="1:4" ht="15.75" customHeight="1">
      <c r="A70" s="267" t="s">
        <v>93</v>
      </c>
      <c r="B70" s="264"/>
      <c r="C70" s="264"/>
      <c r="D70" s="151">
        <f>SUM(D67:D69)</f>
        <v>2194.1849160000002</v>
      </c>
    </row>
    <row r="71" spans="1:4">
      <c r="A71" s="152"/>
      <c r="B71" s="142"/>
      <c r="C71" s="142"/>
      <c r="D71" s="129"/>
    </row>
    <row r="72" spans="1:4">
      <c r="A72" s="283" t="s">
        <v>49</v>
      </c>
      <c r="B72" s="284"/>
      <c r="C72" s="284"/>
      <c r="D72" s="285"/>
    </row>
    <row r="73" spans="1:4">
      <c r="A73" s="170">
        <v>3</v>
      </c>
      <c r="B73" s="264" t="s">
        <v>23</v>
      </c>
      <c r="C73" s="264"/>
      <c r="D73" s="144" t="s">
        <v>14</v>
      </c>
    </row>
    <row r="74" spans="1:4">
      <c r="A74" s="145" t="s">
        <v>1</v>
      </c>
      <c r="B74" s="275" t="s">
        <v>50</v>
      </c>
      <c r="C74" s="275"/>
      <c r="D74" s="146">
        <f>(D34+D70-D53)/12</f>
        <v>330.73705499999994</v>
      </c>
    </row>
    <row r="75" spans="1:4">
      <c r="A75" s="145" t="s">
        <v>3</v>
      </c>
      <c r="B75" s="263" t="s">
        <v>51</v>
      </c>
      <c r="C75" s="263"/>
      <c r="D75" s="153">
        <f>D74*8%</f>
        <v>26.458964399999996</v>
      </c>
    </row>
    <row r="76" spans="1:4">
      <c r="A76" s="145" t="s">
        <v>5</v>
      </c>
      <c r="B76" s="263" t="s">
        <v>52</v>
      </c>
      <c r="C76" s="263"/>
      <c r="D76" s="153">
        <f>(D54*50%)</f>
        <v>129.25198</v>
      </c>
    </row>
    <row r="77" spans="1:4" ht="15.75" customHeight="1">
      <c r="A77" s="286" t="s">
        <v>99</v>
      </c>
      <c r="B77" s="276"/>
      <c r="C77" s="276"/>
      <c r="D77" s="148">
        <f>(D74+D76)*37.71%</f>
        <v>173.46186509849997</v>
      </c>
    </row>
    <row r="78" spans="1:4">
      <c r="A78" s="145" t="s">
        <v>7</v>
      </c>
      <c r="B78" s="275" t="s">
        <v>100</v>
      </c>
      <c r="C78" s="275"/>
      <c r="D78" s="153">
        <f>(D34+D70)/12</f>
        <v>408.28824299999997</v>
      </c>
    </row>
    <row r="79" spans="1:4" ht="31.5" customHeight="1">
      <c r="A79" s="145" t="s">
        <v>15</v>
      </c>
      <c r="B79" s="263" t="s">
        <v>53</v>
      </c>
      <c r="C79" s="263"/>
      <c r="D79" s="146">
        <f>(D78*C55)</f>
        <v>150.25007342400002</v>
      </c>
    </row>
    <row r="80" spans="1:4">
      <c r="A80" s="145" t="s">
        <v>16</v>
      </c>
      <c r="B80" s="263" t="s">
        <v>54</v>
      </c>
      <c r="C80" s="263"/>
      <c r="D80" s="146">
        <f>D76</f>
        <v>129.25198</v>
      </c>
    </row>
    <row r="81" spans="1:6" ht="15.75" customHeight="1">
      <c r="A81" s="286" t="s">
        <v>101</v>
      </c>
      <c r="B81" s="276"/>
      <c r="C81" s="276"/>
      <c r="D81" s="148">
        <f>(D78+D80)*37.71%</f>
        <v>202.70641809329999</v>
      </c>
    </row>
    <row r="82" spans="1:6" ht="15.75" customHeight="1">
      <c r="A82" s="267" t="s">
        <v>93</v>
      </c>
      <c r="B82" s="264"/>
      <c r="C82" s="264"/>
      <c r="D82" s="154">
        <f>(D77+D81)-5.76</f>
        <v>370.40828319179997</v>
      </c>
    </row>
    <row r="83" spans="1:6">
      <c r="A83" s="141"/>
      <c r="B83" s="142"/>
      <c r="C83" s="142"/>
      <c r="D83" s="129"/>
    </row>
    <row r="84" spans="1:6">
      <c r="A84" s="283" t="s">
        <v>55</v>
      </c>
      <c r="B84" s="284"/>
      <c r="C84" s="284"/>
      <c r="D84" s="285"/>
    </row>
    <row r="85" spans="1:6">
      <c r="A85" s="277" t="s">
        <v>56</v>
      </c>
      <c r="B85" s="278"/>
      <c r="C85" s="278"/>
      <c r="D85" s="279"/>
    </row>
    <row r="86" spans="1:6">
      <c r="A86" s="170" t="s">
        <v>20</v>
      </c>
      <c r="B86" s="264" t="s">
        <v>57</v>
      </c>
      <c r="C86" s="264"/>
      <c r="D86" s="144" t="s">
        <v>14</v>
      </c>
      <c r="F86" s="33"/>
    </row>
    <row r="87" spans="1:6">
      <c r="A87" s="145" t="s">
        <v>1</v>
      </c>
      <c r="B87" s="263" t="s">
        <v>58</v>
      </c>
      <c r="C87" s="263"/>
      <c r="D87" s="155"/>
    </row>
    <row r="88" spans="1:6">
      <c r="A88" s="145" t="s">
        <v>3</v>
      </c>
      <c r="B88" s="263" t="s">
        <v>146</v>
      </c>
      <c r="C88" s="263"/>
      <c r="D88" s="156">
        <f>(D34+D70+D82)/30*29.1991/12</f>
        <v>427.43160926644805</v>
      </c>
    </row>
    <row r="89" spans="1:6">
      <c r="A89" s="145" t="s">
        <v>5</v>
      </c>
      <c r="B89" s="263" t="s">
        <v>59</v>
      </c>
      <c r="C89" s="263"/>
      <c r="D89" s="150"/>
    </row>
    <row r="90" spans="1:6">
      <c r="A90" s="145" t="s">
        <v>7</v>
      </c>
      <c r="B90" s="263" t="s">
        <v>27</v>
      </c>
      <c r="C90" s="263"/>
      <c r="D90" s="150"/>
    </row>
    <row r="91" spans="1:6">
      <c r="A91" s="145" t="s">
        <v>15</v>
      </c>
      <c r="B91" s="263" t="s">
        <v>102</v>
      </c>
      <c r="C91" s="263"/>
      <c r="D91" s="150"/>
    </row>
    <row r="92" spans="1:6">
      <c r="A92" s="147" t="s">
        <v>16</v>
      </c>
      <c r="B92" s="263" t="s">
        <v>24</v>
      </c>
      <c r="C92" s="263"/>
      <c r="D92" s="157"/>
    </row>
    <row r="93" spans="1:6" ht="15.75" customHeight="1">
      <c r="A93" s="267" t="s">
        <v>97</v>
      </c>
      <c r="B93" s="264"/>
      <c r="C93" s="264"/>
      <c r="D93" s="151">
        <f>SUM(D87:D92)</f>
        <v>427.43160926644805</v>
      </c>
    </row>
    <row r="94" spans="1:6">
      <c r="A94" s="141"/>
      <c r="B94" s="142"/>
      <c r="C94" s="142"/>
      <c r="D94" s="129"/>
    </row>
    <row r="95" spans="1:6">
      <c r="A95" s="277" t="s">
        <v>60</v>
      </c>
      <c r="B95" s="278"/>
      <c r="C95" s="278"/>
      <c r="D95" s="279"/>
    </row>
    <row r="96" spans="1:6">
      <c r="A96" s="172" t="s">
        <v>21</v>
      </c>
      <c r="B96" s="264" t="s">
        <v>61</v>
      </c>
      <c r="C96" s="264"/>
      <c r="D96" s="159" t="s">
        <v>14</v>
      </c>
    </row>
    <row r="97" spans="1:4">
      <c r="A97" s="160" t="s">
        <v>1</v>
      </c>
      <c r="B97" s="263" t="s">
        <v>103</v>
      </c>
      <c r="C97" s="263"/>
      <c r="D97" s="161"/>
    </row>
    <row r="98" spans="1:4" ht="15.75" customHeight="1">
      <c r="A98" s="267" t="s">
        <v>93</v>
      </c>
      <c r="B98" s="264"/>
      <c r="C98" s="264"/>
      <c r="D98" s="162">
        <v>0</v>
      </c>
    </row>
    <row r="99" spans="1:4">
      <c r="A99" s="141"/>
      <c r="B99" s="142"/>
      <c r="C99" s="142"/>
      <c r="D99" s="129"/>
    </row>
    <row r="100" spans="1:4">
      <c r="A100" s="280" t="s">
        <v>62</v>
      </c>
      <c r="B100" s="281"/>
      <c r="C100" s="281"/>
      <c r="D100" s="282"/>
    </row>
    <row r="101" spans="1:4">
      <c r="A101" s="170">
        <v>4</v>
      </c>
      <c r="B101" s="276" t="s">
        <v>63</v>
      </c>
      <c r="C101" s="276"/>
      <c r="D101" s="144" t="s">
        <v>14</v>
      </c>
    </row>
    <row r="102" spans="1:4">
      <c r="A102" s="145" t="s">
        <v>20</v>
      </c>
      <c r="B102" s="263" t="s">
        <v>57</v>
      </c>
      <c r="C102" s="263"/>
      <c r="D102" s="150">
        <f>D93</f>
        <v>427.43160926644805</v>
      </c>
    </row>
    <row r="103" spans="1:4">
      <c r="A103" s="147" t="s">
        <v>21</v>
      </c>
      <c r="B103" s="263" t="s">
        <v>61</v>
      </c>
      <c r="C103" s="263"/>
      <c r="D103" s="150"/>
    </row>
    <row r="104" spans="1:4" ht="15.75" customHeight="1">
      <c r="A104" s="267" t="s">
        <v>93</v>
      </c>
      <c r="B104" s="264"/>
      <c r="C104" s="264"/>
      <c r="D104" s="151">
        <f>SUM(D102:D103)</f>
        <v>427.43160926644805</v>
      </c>
    </row>
    <row r="105" spans="1:4">
      <c r="A105" s="141"/>
      <c r="B105" s="142"/>
      <c r="C105" s="142"/>
      <c r="D105" s="129"/>
    </row>
    <row r="106" spans="1:4" ht="16" thickBot="1">
      <c r="A106" s="272" t="s">
        <v>66</v>
      </c>
      <c r="B106" s="273"/>
      <c r="C106" s="273"/>
      <c r="D106" s="274"/>
    </row>
    <row r="107" spans="1:4" ht="16" thickBot="1">
      <c r="A107" s="173">
        <v>5</v>
      </c>
      <c r="B107" s="264" t="s">
        <v>104</v>
      </c>
      <c r="C107" s="264"/>
      <c r="D107" s="144" t="s">
        <v>14</v>
      </c>
    </row>
    <row r="108" spans="1:4" ht="16" thickBot="1">
      <c r="A108" s="120" t="s">
        <v>1</v>
      </c>
      <c r="B108" s="263" t="s">
        <v>105</v>
      </c>
      <c r="C108" s="263"/>
      <c r="D108" s="146">
        <f>UNIFORMES!E22</f>
        <v>69.03416666666665</v>
      </c>
    </row>
    <row r="109" spans="1:4" ht="16" thickBot="1">
      <c r="A109" s="120" t="s">
        <v>3</v>
      </c>
      <c r="B109" s="263" t="s">
        <v>147</v>
      </c>
      <c r="C109" s="263"/>
      <c r="D109" s="146">
        <f>(0.47*220)</f>
        <v>103.39999999999999</v>
      </c>
    </row>
    <row r="110" spans="1:4" ht="16" thickBot="1">
      <c r="A110" s="120" t="s">
        <v>5</v>
      </c>
      <c r="B110" s="263" t="s">
        <v>148</v>
      </c>
      <c r="C110" s="263"/>
      <c r="D110" s="146">
        <f>(0.91*220)</f>
        <v>200.20000000000002</v>
      </c>
    </row>
    <row r="111" spans="1:4">
      <c r="A111" s="121" t="s">
        <v>7</v>
      </c>
      <c r="B111" s="263" t="s">
        <v>106</v>
      </c>
      <c r="C111" s="263"/>
      <c r="D111" s="146"/>
    </row>
    <row r="112" spans="1:4" ht="16.5" customHeight="1">
      <c r="A112" s="267" t="s">
        <v>97</v>
      </c>
      <c r="B112" s="264"/>
      <c r="C112" s="264"/>
      <c r="D112" s="148">
        <f>SUM(D108:D111)</f>
        <v>372.63416666666666</v>
      </c>
    </row>
    <row r="113" spans="1:4">
      <c r="A113" s="141"/>
      <c r="B113" s="142"/>
      <c r="C113" s="142"/>
      <c r="D113" s="129"/>
    </row>
    <row r="114" spans="1:4">
      <c r="A114" s="269" t="s">
        <v>213</v>
      </c>
      <c r="B114" s="270"/>
      <c r="C114" s="270"/>
      <c r="D114" s="271"/>
    </row>
    <row r="115" spans="1:4">
      <c r="A115" s="170">
        <v>6</v>
      </c>
      <c r="B115" s="171" t="s">
        <v>167</v>
      </c>
      <c r="C115" s="169" t="s">
        <v>37</v>
      </c>
      <c r="D115" s="144" t="s">
        <v>14</v>
      </c>
    </row>
    <row r="116" spans="1:4">
      <c r="A116" s="267" t="s">
        <v>97</v>
      </c>
      <c r="B116" s="264"/>
      <c r="C116" s="38">
        <v>0.23449999999999999</v>
      </c>
      <c r="D116" s="151">
        <f>C116*D125</f>
        <v>1423.3992826667925</v>
      </c>
    </row>
    <row r="117" spans="1:4">
      <c r="A117" s="141"/>
      <c r="B117" s="142"/>
      <c r="C117" s="142"/>
      <c r="D117" s="129"/>
    </row>
    <row r="118" spans="1:4">
      <c r="A118" s="272" t="s">
        <v>107</v>
      </c>
      <c r="B118" s="273"/>
      <c r="C118" s="273"/>
      <c r="D118" s="274"/>
    </row>
    <row r="119" spans="1:4">
      <c r="A119" s="170"/>
      <c r="B119" s="264" t="s">
        <v>64</v>
      </c>
      <c r="C119" s="264"/>
      <c r="D119" s="144" t="s">
        <v>14</v>
      </c>
    </row>
    <row r="120" spans="1:4">
      <c r="A120" s="170" t="s">
        <v>1</v>
      </c>
      <c r="B120" s="263" t="s">
        <v>25</v>
      </c>
      <c r="C120" s="263"/>
      <c r="D120" s="163">
        <f>D34</f>
        <v>2705.2739999999999</v>
      </c>
    </row>
    <row r="121" spans="1:4">
      <c r="A121" s="170" t="s">
        <v>3</v>
      </c>
      <c r="B121" s="263" t="s">
        <v>65</v>
      </c>
      <c r="C121" s="263"/>
      <c r="D121" s="163">
        <f>D70</f>
        <v>2194.1849160000002</v>
      </c>
    </row>
    <row r="122" spans="1:4">
      <c r="A122" s="170" t="s">
        <v>5</v>
      </c>
      <c r="B122" s="263" t="s">
        <v>49</v>
      </c>
      <c r="C122" s="263"/>
      <c r="D122" s="163">
        <f>D82</f>
        <v>370.40828319179997</v>
      </c>
    </row>
    <row r="123" spans="1:4">
      <c r="A123" s="170" t="s">
        <v>7</v>
      </c>
      <c r="B123" s="275" t="s">
        <v>55</v>
      </c>
      <c r="C123" s="275"/>
      <c r="D123" s="163">
        <f>D104</f>
        <v>427.43160926644805</v>
      </c>
    </row>
    <row r="124" spans="1:4">
      <c r="A124" s="164" t="s">
        <v>15</v>
      </c>
      <c r="B124" s="263" t="s">
        <v>66</v>
      </c>
      <c r="C124" s="263"/>
      <c r="D124" s="163">
        <f>D112</f>
        <v>372.63416666666666</v>
      </c>
    </row>
    <row r="125" spans="1:4" ht="15.75" customHeight="1">
      <c r="A125" s="267" t="s">
        <v>67</v>
      </c>
      <c r="B125" s="264"/>
      <c r="C125" s="264"/>
      <c r="D125" s="165">
        <f>SUM(D120:D124)</f>
        <v>6069.9329751249152</v>
      </c>
    </row>
    <row r="126" spans="1:4">
      <c r="A126" s="166" t="s">
        <v>16</v>
      </c>
      <c r="B126" s="268" t="s">
        <v>214</v>
      </c>
      <c r="C126" s="268"/>
      <c r="D126" s="165">
        <f>D116</f>
        <v>1423.3992826667925</v>
      </c>
    </row>
    <row r="127" spans="1:4" ht="16.5" customHeight="1" thickBot="1">
      <c r="A127" s="267" t="s">
        <v>108</v>
      </c>
      <c r="B127" s="264"/>
      <c r="C127" s="264"/>
      <c r="D127" s="167">
        <f>D125+D126</f>
        <v>7493.3322577917079</v>
      </c>
    </row>
    <row r="128" spans="1:4" ht="16" thickBot="1">
      <c r="A128" s="265" t="s">
        <v>1181</v>
      </c>
      <c r="B128" s="266"/>
      <c r="C128" s="266"/>
      <c r="D128" s="123">
        <f>(D34+D70+D82)/220</f>
        <v>23.95394181450818</v>
      </c>
    </row>
    <row r="129" spans="3:3">
      <c r="C129" s="17"/>
    </row>
  </sheetData>
  <mergeCells count="103">
    <mergeCell ref="A1:D1"/>
    <mergeCell ref="A2:D2"/>
    <mergeCell ref="A4:D4"/>
    <mergeCell ref="A5:D5"/>
    <mergeCell ref="A6:D6"/>
    <mergeCell ref="A8:D8"/>
    <mergeCell ref="A16:B16"/>
    <mergeCell ref="A17:C17"/>
    <mergeCell ref="A18:D18"/>
    <mergeCell ref="B19:C19"/>
    <mergeCell ref="B20:C20"/>
    <mergeCell ref="B21:C21"/>
    <mergeCell ref="C9:D9"/>
    <mergeCell ref="C10:D10"/>
    <mergeCell ref="C11:D11"/>
    <mergeCell ref="C12:D12"/>
    <mergeCell ref="A14:D14"/>
    <mergeCell ref="A15:B15"/>
    <mergeCell ref="B29:C29"/>
    <mergeCell ref="B30:C30"/>
    <mergeCell ref="B31:C31"/>
    <mergeCell ref="B32:C32"/>
    <mergeCell ref="B33:C33"/>
    <mergeCell ref="A34:C34"/>
    <mergeCell ref="B22:C22"/>
    <mergeCell ref="B23:C23"/>
    <mergeCell ref="A25:D25"/>
    <mergeCell ref="B26:C26"/>
    <mergeCell ref="B27:C27"/>
    <mergeCell ref="B28:C28"/>
    <mergeCell ref="A42:C42"/>
    <mergeCell ref="A44:D44"/>
    <mergeCell ref="A53:B53"/>
    <mergeCell ref="A55:B55"/>
    <mergeCell ref="A57:D57"/>
    <mergeCell ref="B58:C58"/>
    <mergeCell ref="A36:D36"/>
    <mergeCell ref="A37:D37"/>
    <mergeCell ref="B38:C38"/>
    <mergeCell ref="B39:C39"/>
    <mergeCell ref="B40:C40"/>
    <mergeCell ref="B41:C41"/>
    <mergeCell ref="A65:D65"/>
    <mergeCell ref="B66:C66"/>
    <mergeCell ref="B67:C67"/>
    <mergeCell ref="B68:C68"/>
    <mergeCell ref="B69:C69"/>
    <mergeCell ref="A70:C70"/>
    <mergeCell ref="B59:C59"/>
    <mergeCell ref="B60:C60"/>
    <mergeCell ref="B61:C61"/>
    <mergeCell ref="B62:C62"/>
    <mergeCell ref="A63:C63"/>
    <mergeCell ref="B78:C78"/>
    <mergeCell ref="B79:C79"/>
    <mergeCell ref="B80:C80"/>
    <mergeCell ref="A81:C81"/>
    <mergeCell ref="A82:C82"/>
    <mergeCell ref="A84:D84"/>
    <mergeCell ref="A72:D72"/>
    <mergeCell ref="B73:C73"/>
    <mergeCell ref="B74:C74"/>
    <mergeCell ref="B75:C75"/>
    <mergeCell ref="B76:C76"/>
    <mergeCell ref="A77:C77"/>
    <mergeCell ref="B91:C91"/>
    <mergeCell ref="B92:C92"/>
    <mergeCell ref="A93:C93"/>
    <mergeCell ref="A95:D95"/>
    <mergeCell ref="B96:C96"/>
    <mergeCell ref="B97:C97"/>
    <mergeCell ref="A85:D85"/>
    <mergeCell ref="B86:C86"/>
    <mergeCell ref="B87:C87"/>
    <mergeCell ref="B88:C88"/>
    <mergeCell ref="B89:C89"/>
    <mergeCell ref="B90:C90"/>
    <mergeCell ref="A106:D106"/>
    <mergeCell ref="B107:C107"/>
    <mergeCell ref="B108:C108"/>
    <mergeCell ref="B109:C109"/>
    <mergeCell ref="B110:C110"/>
    <mergeCell ref="B111:C111"/>
    <mergeCell ref="A98:C98"/>
    <mergeCell ref="A100:D100"/>
    <mergeCell ref="B101:C101"/>
    <mergeCell ref="B102:C102"/>
    <mergeCell ref="B103:C103"/>
    <mergeCell ref="A104:C104"/>
    <mergeCell ref="A127:C127"/>
    <mergeCell ref="A128:C128"/>
    <mergeCell ref="B121:C121"/>
    <mergeCell ref="B122:C122"/>
    <mergeCell ref="B123:C123"/>
    <mergeCell ref="B124:C124"/>
    <mergeCell ref="A125:C125"/>
    <mergeCell ref="B126:C126"/>
    <mergeCell ref="A112:C112"/>
    <mergeCell ref="A114:D114"/>
    <mergeCell ref="A116:B116"/>
    <mergeCell ref="A118:D118"/>
    <mergeCell ref="B119:C119"/>
    <mergeCell ref="B120:C120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ilha23"/>
  <dimension ref="A1:F129"/>
  <sheetViews>
    <sheetView workbookViewId="0">
      <selection activeCell="H15" sqref="H15"/>
    </sheetView>
  </sheetViews>
  <sheetFormatPr defaultColWidth="9.1796875" defaultRowHeight="15.5"/>
  <cols>
    <col min="1" max="1" width="3.81640625" style="16" bestFit="1" customWidth="1"/>
    <col min="2" max="2" width="70.453125" style="16" bestFit="1" customWidth="1"/>
    <col min="3" max="3" width="22.1796875" style="16" bestFit="1" customWidth="1"/>
    <col min="4" max="4" width="21.453125" style="16" bestFit="1" customWidth="1"/>
    <col min="5" max="5" width="14.7265625" style="16" customWidth="1"/>
    <col min="6" max="6" width="12" style="16" customWidth="1"/>
    <col min="7" max="7" width="15.1796875" style="16" customWidth="1"/>
    <col min="8" max="16384" width="9.1796875" style="16"/>
  </cols>
  <sheetData>
    <row r="1" spans="1:4">
      <c r="A1" s="260" t="s">
        <v>1254</v>
      </c>
      <c r="B1" s="261"/>
      <c r="C1" s="261"/>
      <c r="D1" s="262"/>
    </row>
    <row r="2" spans="1:4">
      <c r="A2" s="306" t="s">
        <v>113</v>
      </c>
      <c r="B2" s="307"/>
      <c r="C2" s="307"/>
      <c r="D2" s="308"/>
    </row>
    <row r="3" spans="1:4">
      <c r="A3" s="124"/>
      <c r="B3" s="125"/>
      <c r="C3" s="125"/>
      <c r="D3" s="126"/>
    </row>
    <row r="4" spans="1:4">
      <c r="A4" s="317" t="s">
        <v>109</v>
      </c>
      <c r="B4" s="318"/>
      <c r="C4" s="318"/>
      <c r="D4" s="319"/>
    </row>
    <row r="5" spans="1:4" ht="15.75" customHeight="1">
      <c r="A5" s="317" t="s">
        <v>1225</v>
      </c>
      <c r="B5" s="318"/>
      <c r="C5" s="318"/>
      <c r="D5" s="319"/>
    </row>
    <row r="6" spans="1:4" ht="15.75" customHeight="1">
      <c r="A6" s="317" t="s">
        <v>1223</v>
      </c>
      <c r="B6" s="318"/>
      <c r="C6" s="318"/>
      <c r="D6" s="319"/>
    </row>
    <row r="7" spans="1:4">
      <c r="A7" s="127"/>
      <c r="B7" s="28"/>
      <c r="C7" s="128"/>
      <c r="D7" s="129"/>
    </row>
    <row r="8" spans="1:4">
      <c r="A8" s="301" t="s">
        <v>0</v>
      </c>
      <c r="B8" s="302"/>
      <c r="C8" s="302"/>
      <c r="D8" s="303"/>
    </row>
    <row r="9" spans="1:4">
      <c r="A9" s="130" t="s">
        <v>1</v>
      </c>
      <c r="B9" s="119" t="s">
        <v>2</v>
      </c>
      <c r="C9" s="309" t="s">
        <v>1222</v>
      </c>
      <c r="D9" s="310"/>
    </row>
    <row r="10" spans="1:4">
      <c r="A10" s="131" t="s">
        <v>3</v>
      </c>
      <c r="B10" s="118" t="s">
        <v>4</v>
      </c>
      <c r="C10" s="315" t="s">
        <v>1188</v>
      </c>
      <c r="D10" s="316"/>
    </row>
    <row r="11" spans="1:4">
      <c r="A11" s="131" t="s">
        <v>5</v>
      </c>
      <c r="B11" s="118" t="s">
        <v>6</v>
      </c>
      <c r="C11" s="368" t="s">
        <v>114</v>
      </c>
      <c r="D11" s="369"/>
    </row>
    <row r="12" spans="1:4">
      <c r="A12" s="131" t="s">
        <v>7</v>
      </c>
      <c r="B12" s="118" t="s">
        <v>8</v>
      </c>
      <c r="C12" s="311">
        <v>12</v>
      </c>
      <c r="D12" s="312"/>
    </row>
    <row r="13" spans="1:4">
      <c r="A13" s="132"/>
      <c r="B13" s="29"/>
      <c r="C13" s="30"/>
      <c r="D13" s="129"/>
    </row>
    <row r="14" spans="1:4">
      <c r="A14" s="291" t="s">
        <v>28</v>
      </c>
      <c r="B14" s="292"/>
      <c r="C14" s="292"/>
      <c r="D14" s="293"/>
    </row>
    <row r="15" spans="1:4" ht="31.5" customHeight="1">
      <c r="A15" s="287" t="s">
        <v>1173</v>
      </c>
      <c r="B15" s="288"/>
      <c r="C15" s="31" t="s">
        <v>29</v>
      </c>
      <c r="D15" s="133" t="s">
        <v>111</v>
      </c>
    </row>
    <row r="16" spans="1:4">
      <c r="A16" s="289" t="s">
        <v>142</v>
      </c>
      <c r="B16" s="290"/>
      <c r="C16" s="32" t="s">
        <v>1180</v>
      </c>
      <c r="D16" s="134">
        <v>1</v>
      </c>
    </row>
    <row r="17" spans="1:4">
      <c r="A17" s="326"/>
      <c r="B17" s="327"/>
      <c r="C17" s="328"/>
      <c r="D17" s="129"/>
    </row>
    <row r="18" spans="1:4">
      <c r="A18" s="301" t="s">
        <v>9</v>
      </c>
      <c r="B18" s="302"/>
      <c r="C18" s="302"/>
      <c r="D18" s="303"/>
    </row>
    <row r="19" spans="1:4" ht="31">
      <c r="A19" s="135">
        <v>1</v>
      </c>
      <c r="B19" s="299" t="s">
        <v>10</v>
      </c>
      <c r="C19" s="299"/>
      <c r="D19" s="136" t="s">
        <v>142</v>
      </c>
    </row>
    <row r="20" spans="1:4">
      <c r="A20" s="135">
        <v>2</v>
      </c>
      <c r="B20" s="299" t="s">
        <v>30</v>
      </c>
      <c r="C20" s="299"/>
      <c r="D20" s="137" t="s">
        <v>137</v>
      </c>
    </row>
    <row r="21" spans="1:4">
      <c r="A21" s="135">
        <v>3</v>
      </c>
      <c r="B21" s="300" t="s">
        <v>1248</v>
      </c>
      <c r="C21" s="300"/>
      <c r="D21" s="138">
        <v>1875.6</v>
      </c>
    </row>
    <row r="22" spans="1:4">
      <c r="A22" s="135">
        <v>4</v>
      </c>
      <c r="B22" s="299" t="s">
        <v>11</v>
      </c>
      <c r="C22" s="299"/>
      <c r="D22" s="139" t="str">
        <f>C11</f>
        <v>SEEAC/MT</v>
      </c>
    </row>
    <row r="23" spans="1:4">
      <c r="A23" s="135">
        <v>5</v>
      </c>
      <c r="B23" s="299" t="s">
        <v>12</v>
      </c>
      <c r="C23" s="299"/>
      <c r="D23" s="140">
        <v>43831</v>
      </c>
    </row>
    <row r="24" spans="1:4">
      <c r="A24" s="141"/>
      <c r="B24" s="142"/>
      <c r="C24" s="142"/>
      <c r="D24" s="129"/>
    </row>
    <row r="25" spans="1:4">
      <c r="A25" s="272" t="s">
        <v>25</v>
      </c>
      <c r="B25" s="273"/>
      <c r="C25" s="273"/>
      <c r="D25" s="274"/>
    </row>
    <row r="26" spans="1:4">
      <c r="A26" s="170">
        <v>1</v>
      </c>
      <c r="B26" s="264" t="s">
        <v>13</v>
      </c>
      <c r="C26" s="264"/>
      <c r="D26" s="144" t="s">
        <v>14</v>
      </c>
    </row>
    <row r="27" spans="1:4">
      <c r="A27" s="145" t="s">
        <v>1</v>
      </c>
      <c r="B27" s="263" t="s">
        <v>1221</v>
      </c>
      <c r="C27" s="263"/>
      <c r="D27" s="146">
        <f>(D21/220)*220</f>
        <v>1875.6</v>
      </c>
    </row>
    <row r="28" spans="1:4">
      <c r="A28" s="145" t="s">
        <v>3</v>
      </c>
      <c r="B28" s="263" t="s">
        <v>89</v>
      </c>
      <c r="C28" s="263"/>
      <c r="D28" s="146"/>
    </row>
    <row r="29" spans="1:4">
      <c r="A29" s="145" t="s">
        <v>5</v>
      </c>
      <c r="B29" s="263" t="s">
        <v>90</v>
      </c>
      <c r="C29" s="263"/>
      <c r="D29" s="146"/>
    </row>
    <row r="30" spans="1:4">
      <c r="A30" s="145" t="s">
        <v>7</v>
      </c>
      <c r="B30" s="263" t="s">
        <v>91</v>
      </c>
      <c r="C30" s="263"/>
      <c r="D30" s="146"/>
    </row>
    <row r="31" spans="1:4">
      <c r="A31" s="145" t="s">
        <v>15</v>
      </c>
      <c r="B31" s="263" t="s">
        <v>92</v>
      </c>
      <c r="C31" s="263"/>
      <c r="D31" s="146"/>
    </row>
    <row r="32" spans="1:4">
      <c r="A32" s="145" t="s">
        <v>16</v>
      </c>
      <c r="B32" s="275" t="s">
        <v>1189</v>
      </c>
      <c r="C32" s="275"/>
      <c r="D32" s="146"/>
    </row>
    <row r="33" spans="1:4">
      <c r="A33" s="147" t="s">
        <v>17</v>
      </c>
      <c r="B33" s="263" t="s">
        <v>1183</v>
      </c>
      <c r="C33" s="263"/>
      <c r="D33" s="146"/>
    </row>
    <row r="34" spans="1:4">
      <c r="A34" s="267" t="s">
        <v>93</v>
      </c>
      <c r="B34" s="264"/>
      <c r="C34" s="264"/>
      <c r="D34" s="148">
        <f>SUM(D27:D33)</f>
        <v>1875.6</v>
      </c>
    </row>
    <row r="35" spans="1:4">
      <c r="A35" s="141"/>
      <c r="B35" s="142"/>
      <c r="C35" s="142"/>
      <c r="D35" s="129"/>
    </row>
    <row r="36" spans="1:4">
      <c r="A36" s="272" t="s">
        <v>65</v>
      </c>
      <c r="B36" s="273"/>
      <c r="C36" s="273"/>
      <c r="D36" s="274"/>
    </row>
    <row r="37" spans="1:4">
      <c r="A37" s="280" t="s">
        <v>31</v>
      </c>
      <c r="B37" s="281"/>
      <c r="C37" s="281"/>
      <c r="D37" s="282"/>
    </row>
    <row r="38" spans="1:4">
      <c r="A38" s="170" t="s">
        <v>32</v>
      </c>
      <c r="B38" s="304" t="s">
        <v>33</v>
      </c>
      <c r="C38" s="304"/>
      <c r="D38" s="144" t="s">
        <v>14</v>
      </c>
    </row>
    <row r="39" spans="1:4">
      <c r="A39" s="145" t="s">
        <v>1</v>
      </c>
      <c r="B39" s="305" t="s">
        <v>26</v>
      </c>
      <c r="C39" s="305"/>
      <c r="D39" s="146">
        <f>D34/12</f>
        <v>156.29999999999998</v>
      </c>
    </row>
    <row r="40" spans="1:4">
      <c r="A40" s="145" t="s">
        <v>3</v>
      </c>
      <c r="B40" s="325" t="s">
        <v>94</v>
      </c>
      <c r="C40" s="325"/>
      <c r="D40" s="146">
        <f>D34/12</f>
        <v>156.29999999999998</v>
      </c>
    </row>
    <row r="41" spans="1:4">
      <c r="A41" s="145" t="s">
        <v>5</v>
      </c>
      <c r="B41" s="305" t="s">
        <v>95</v>
      </c>
      <c r="C41" s="305"/>
      <c r="D41" s="146">
        <f>D40/3</f>
        <v>52.099999999999994</v>
      </c>
    </row>
    <row r="42" spans="1:4">
      <c r="A42" s="322" t="s">
        <v>93</v>
      </c>
      <c r="B42" s="323"/>
      <c r="C42" s="324"/>
      <c r="D42" s="148">
        <f>SUM(D39:D41)</f>
        <v>364.69999999999993</v>
      </c>
    </row>
    <row r="43" spans="1:4">
      <c r="A43" s="141"/>
      <c r="B43" s="142"/>
      <c r="C43" s="142"/>
      <c r="D43" s="129"/>
    </row>
    <row r="44" spans="1:4" ht="32.25" customHeight="1">
      <c r="A44" s="294" t="s">
        <v>34</v>
      </c>
      <c r="B44" s="295"/>
      <c r="C44" s="295"/>
      <c r="D44" s="296"/>
    </row>
    <row r="45" spans="1:4">
      <c r="A45" s="170" t="s">
        <v>35</v>
      </c>
      <c r="B45" s="169" t="s">
        <v>36</v>
      </c>
      <c r="C45" s="169" t="s">
        <v>37</v>
      </c>
      <c r="D45" s="144" t="s">
        <v>14</v>
      </c>
    </row>
    <row r="46" spans="1:4">
      <c r="A46" s="145" t="s">
        <v>1</v>
      </c>
      <c r="B46" s="34" t="s">
        <v>38</v>
      </c>
      <c r="C46" s="35">
        <v>0.2</v>
      </c>
      <c r="D46" s="146">
        <f>(D34+D42)*C46</f>
        <v>448.05999999999995</v>
      </c>
    </row>
    <row r="47" spans="1:4">
      <c r="A47" s="145" t="s">
        <v>3</v>
      </c>
      <c r="B47" s="34" t="s">
        <v>39</v>
      </c>
      <c r="C47" s="35">
        <v>2.5000000000000001E-2</v>
      </c>
      <c r="D47" s="146">
        <f>(D34+D42)*C47</f>
        <v>56.007499999999993</v>
      </c>
    </row>
    <row r="48" spans="1:4" ht="31">
      <c r="A48" s="145" t="s">
        <v>5</v>
      </c>
      <c r="B48" s="34" t="s">
        <v>124</v>
      </c>
      <c r="C48" s="36">
        <v>0.03</v>
      </c>
      <c r="D48" s="146">
        <f>(D34+D42)*C48</f>
        <v>67.208999999999989</v>
      </c>
    </row>
    <row r="49" spans="1:4">
      <c r="A49" s="145" t="s">
        <v>7</v>
      </c>
      <c r="B49" s="34" t="s">
        <v>40</v>
      </c>
      <c r="C49" s="35">
        <v>1.4999999999999999E-2</v>
      </c>
      <c r="D49" s="146">
        <f>(D34+D42)*C49</f>
        <v>33.604499999999994</v>
      </c>
    </row>
    <row r="50" spans="1:4">
      <c r="A50" s="145" t="s">
        <v>15</v>
      </c>
      <c r="B50" s="34" t="s">
        <v>41</v>
      </c>
      <c r="C50" s="35">
        <v>0.01</v>
      </c>
      <c r="D50" s="146">
        <f>(D34+D42)*C50</f>
        <v>22.402999999999999</v>
      </c>
    </row>
    <row r="51" spans="1:4">
      <c r="A51" s="145" t="s">
        <v>16</v>
      </c>
      <c r="B51" s="34" t="s">
        <v>42</v>
      </c>
      <c r="C51" s="35">
        <v>6.0000000000000001E-3</v>
      </c>
      <c r="D51" s="146">
        <f>(D34+D34)*C51</f>
        <v>22.507200000000001</v>
      </c>
    </row>
    <row r="52" spans="1:4">
      <c r="A52" s="145" t="s">
        <v>17</v>
      </c>
      <c r="B52" s="34" t="s">
        <v>43</v>
      </c>
      <c r="C52" s="35">
        <v>2E-3</v>
      </c>
      <c r="D52" s="146">
        <f>(D34+D42)*C52</f>
        <v>4.4805999999999999</v>
      </c>
    </row>
    <row r="53" spans="1:4">
      <c r="A53" s="297" t="s">
        <v>96</v>
      </c>
      <c r="B53" s="298"/>
      <c r="C53" s="37">
        <f>SUM(C46:C52)</f>
        <v>0.28800000000000003</v>
      </c>
      <c r="D53" s="149">
        <f>(D34+D42)*C53</f>
        <v>645.20640000000003</v>
      </c>
    </row>
    <row r="54" spans="1:4">
      <c r="A54" s="145" t="s">
        <v>18</v>
      </c>
      <c r="B54" s="34" t="s">
        <v>44</v>
      </c>
      <c r="C54" s="35">
        <v>0.08</v>
      </c>
      <c r="D54" s="146">
        <f>(D34+D42)*C54</f>
        <v>179.22399999999999</v>
      </c>
    </row>
    <row r="55" spans="1:4">
      <c r="A55" s="267" t="s">
        <v>97</v>
      </c>
      <c r="B55" s="264"/>
      <c r="C55" s="35">
        <f>SUM(C53:C54)</f>
        <v>0.36800000000000005</v>
      </c>
      <c r="D55" s="148">
        <f>SUM(D53:D54)</f>
        <v>824.43039999999996</v>
      </c>
    </row>
    <row r="56" spans="1:4">
      <c r="A56" s="141"/>
      <c r="B56" s="142"/>
      <c r="C56" s="142"/>
      <c r="D56" s="129"/>
    </row>
    <row r="57" spans="1:4">
      <c r="A57" s="277" t="s">
        <v>45</v>
      </c>
      <c r="B57" s="278"/>
      <c r="C57" s="278"/>
      <c r="D57" s="279"/>
    </row>
    <row r="58" spans="1:4">
      <c r="A58" s="170" t="s">
        <v>46</v>
      </c>
      <c r="B58" s="264" t="s">
        <v>19</v>
      </c>
      <c r="C58" s="264"/>
      <c r="D58" s="144" t="s">
        <v>14</v>
      </c>
    </row>
    <row r="59" spans="1:4">
      <c r="A59" s="145" t="s">
        <v>1</v>
      </c>
      <c r="B59" s="263" t="s">
        <v>1246</v>
      </c>
      <c r="C59" s="263"/>
      <c r="D59" s="146">
        <f>(4.1*2*22)-(D21*6%)</f>
        <v>67.86399999999999</v>
      </c>
    </row>
    <row r="60" spans="1:4">
      <c r="A60" s="145" t="s">
        <v>3</v>
      </c>
      <c r="B60" s="263" t="s">
        <v>1241</v>
      </c>
      <c r="C60" s="263"/>
      <c r="D60" s="146">
        <f>(15*22)-(15*22*5%)</f>
        <v>313.5</v>
      </c>
    </row>
    <row r="61" spans="1:4">
      <c r="A61" s="145" t="s">
        <v>5</v>
      </c>
      <c r="B61" s="263" t="s">
        <v>1240</v>
      </c>
      <c r="C61" s="263"/>
      <c r="D61" s="146">
        <v>110</v>
      </c>
    </row>
    <row r="62" spans="1:4">
      <c r="A62" s="145" t="s">
        <v>7</v>
      </c>
      <c r="B62" s="263" t="s">
        <v>75</v>
      </c>
      <c r="C62" s="263"/>
      <c r="D62" s="146"/>
    </row>
    <row r="63" spans="1:4">
      <c r="A63" s="267" t="s">
        <v>93</v>
      </c>
      <c r="B63" s="264"/>
      <c r="C63" s="264"/>
      <c r="D63" s="148">
        <f>SUM(D59:D62)</f>
        <v>491.36399999999998</v>
      </c>
    </row>
    <row r="64" spans="1:4">
      <c r="A64" s="141"/>
      <c r="B64" s="142"/>
      <c r="C64" s="142"/>
      <c r="D64" s="129"/>
    </row>
    <row r="65" spans="1:4">
      <c r="A65" s="277" t="s">
        <v>47</v>
      </c>
      <c r="B65" s="278"/>
      <c r="C65" s="278"/>
      <c r="D65" s="279"/>
    </row>
    <row r="66" spans="1:4">
      <c r="A66" s="170">
        <v>2</v>
      </c>
      <c r="B66" s="320" t="s">
        <v>48</v>
      </c>
      <c r="C66" s="321"/>
      <c r="D66" s="144" t="s">
        <v>14</v>
      </c>
    </row>
    <row r="67" spans="1:4">
      <c r="A67" s="145" t="s">
        <v>32</v>
      </c>
      <c r="B67" s="263" t="s">
        <v>33</v>
      </c>
      <c r="C67" s="263"/>
      <c r="D67" s="150">
        <f>D42</f>
        <v>364.69999999999993</v>
      </c>
    </row>
    <row r="68" spans="1:4">
      <c r="A68" s="145" t="s">
        <v>35</v>
      </c>
      <c r="B68" s="263" t="s">
        <v>36</v>
      </c>
      <c r="C68" s="263"/>
      <c r="D68" s="150">
        <f>D55</f>
        <v>824.43039999999996</v>
      </c>
    </row>
    <row r="69" spans="1:4">
      <c r="A69" s="147" t="s">
        <v>46</v>
      </c>
      <c r="B69" s="263" t="s">
        <v>19</v>
      </c>
      <c r="C69" s="263"/>
      <c r="D69" s="150">
        <f>D63</f>
        <v>491.36399999999998</v>
      </c>
    </row>
    <row r="70" spans="1:4" ht="15.75" customHeight="1">
      <c r="A70" s="267" t="s">
        <v>93</v>
      </c>
      <c r="B70" s="264"/>
      <c r="C70" s="264"/>
      <c r="D70" s="151">
        <f>SUM(D67:D69)</f>
        <v>1680.4944</v>
      </c>
    </row>
    <row r="71" spans="1:4">
      <c r="A71" s="152"/>
      <c r="B71" s="142"/>
      <c r="C71" s="142"/>
      <c r="D71" s="129"/>
    </row>
    <row r="72" spans="1:4">
      <c r="A72" s="283" t="s">
        <v>49</v>
      </c>
      <c r="B72" s="284"/>
      <c r="C72" s="284"/>
      <c r="D72" s="285"/>
    </row>
    <row r="73" spans="1:4">
      <c r="A73" s="170">
        <v>3</v>
      </c>
      <c r="B73" s="264" t="s">
        <v>23</v>
      </c>
      <c r="C73" s="264"/>
      <c r="D73" s="144" t="s">
        <v>14</v>
      </c>
    </row>
    <row r="74" spans="1:4">
      <c r="A74" s="145" t="s">
        <v>1</v>
      </c>
      <c r="B74" s="275" t="s">
        <v>50</v>
      </c>
      <c r="C74" s="275"/>
      <c r="D74" s="146">
        <f>(D34+D70-D53)/12</f>
        <v>242.57399999999998</v>
      </c>
    </row>
    <row r="75" spans="1:4">
      <c r="A75" s="145" t="s">
        <v>3</v>
      </c>
      <c r="B75" s="263" t="s">
        <v>51</v>
      </c>
      <c r="C75" s="263"/>
      <c r="D75" s="153">
        <f>D74*8%</f>
        <v>19.405919999999998</v>
      </c>
    </row>
    <row r="76" spans="1:4">
      <c r="A76" s="145" t="s">
        <v>5</v>
      </c>
      <c r="B76" s="263" t="s">
        <v>52</v>
      </c>
      <c r="C76" s="263"/>
      <c r="D76" s="153">
        <f>(D54*50%)</f>
        <v>89.611999999999995</v>
      </c>
    </row>
    <row r="77" spans="1:4" ht="15.75" customHeight="1">
      <c r="A77" s="286" t="s">
        <v>99</v>
      </c>
      <c r="B77" s="276"/>
      <c r="C77" s="276"/>
      <c r="D77" s="148">
        <f>(D74+D76)*37.71%</f>
        <v>125.26734059999998</v>
      </c>
    </row>
    <row r="78" spans="1:4">
      <c r="A78" s="145" t="s">
        <v>7</v>
      </c>
      <c r="B78" s="275" t="s">
        <v>100</v>
      </c>
      <c r="C78" s="275"/>
      <c r="D78" s="153">
        <f>(D34+D70)/12</f>
        <v>296.34120000000001</v>
      </c>
    </row>
    <row r="79" spans="1:4" ht="31.5" customHeight="1">
      <c r="A79" s="145" t="s">
        <v>15</v>
      </c>
      <c r="B79" s="263" t="s">
        <v>53</v>
      </c>
      <c r="C79" s="263"/>
      <c r="D79" s="146">
        <f>(D78*C55)</f>
        <v>109.05356160000002</v>
      </c>
    </row>
    <row r="80" spans="1:4">
      <c r="A80" s="145" t="s">
        <v>16</v>
      </c>
      <c r="B80" s="263" t="s">
        <v>54</v>
      </c>
      <c r="C80" s="263"/>
      <c r="D80" s="146">
        <f>D76</f>
        <v>89.611999999999995</v>
      </c>
    </row>
    <row r="81" spans="1:6" ht="15.75" customHeight="1">
      <c r="A81" s="286" t="s">
        <v>101</v>
      </c>
      <c r="B81" s="276"/>
      <c r="C81" s="276"/>
      <c r="D81" s="148">
        <f>(D78+D80)*37.71%</f>
        <v>145.54295172000002</v>
      </c>
    </row>
    <row r="82" spans="1:6" ht="15.75" customHeight="1">
      <c r="A82" s="267" t="s">
        <v>93</v>
      </c>
      <c r="B82" s="264"/>
      <c r="C82" s="264"/>
      <c r="D82" s="154">
        <f>(D77+D81)-5.76</f>
        <v>265.05029232000004</v>
      </c>
    </row>
    <row r="83" spans="1:6">
      <c r="A83" s="141"/>
      <c r="B83" s="142"/>
      <c r="C83" s="142"/>
      <c r="D83" s="129"/>
    </row>
    <row r="84" spans="1:6">
      <c r="A84" s="283" t="s">
        <v>55</v>
      </c>
      <c r="B84" s="284"/>
      <c r="C84" s="284"/>
      <c r="D84" s="285"/>
    </row>
    <row r="85" spans="1:6">
      <c r="A85" s="277" t="s">
        <v>56</v>
      </c>
      <c r="B85" s="278"/>
      <c r="C85" s="278"/>
      <c r="D85" s="279"/>
    </row>
    <row r="86" spans="1:6">
      <c r="A86" s="170" t="s">
        <v>20</v>
      </c>
      <c r="B86" s="264" t="s">
        <v>57</v>
      </c>
      <c r="C86" s="264"/>
      <c r="D86" s="144" t="s">
        <v>14</v>
      </c>
      <c r="F86" s="33"/>
    </row>
    <row r="87" spans="1:6">
      <c r="A87" s="145" t="s">
        <v>1</v>
      </c>
      <c r="B87" s="263" t="s">
        <v>58</v>
      </c>
      <c r="C87" s="263"/>
      <c r="D87" s="155"/>
    </row>
    <row r="88" spans="1:6">
      <c r="A88" s="145" t="s">
        <v>3</v>
      </c>
      <c r="B88" s="263" t="s">
        <v>57</v>
      </c>
      <c r="C88" s="263"/>
      <c r="D88" s="156">
        <f>(D34+D70+D82)/30*29.1991/12</f>
        <v>309.92773884866921</v>
      </c>
    </row>
    <row r="89" spans="1:6">
      <c r="A89" s="145" t="s">
        <v>5</v>
      </c>
      <c r="B89" s="263" t="s">
        <v>59</v>
      </c>
      <c r="C89" s="263"/>
      <c r="D89" s="150"/>
    </row>
    <row r="90" spans="1:6">
      <c r="A90" s="145" t="s">
        <v>7</v>
      </c>
      <c r="B90" s="263" t="s">
        <v>27</v>
      </c>
      <c r="C90" s="263"/>
      <c r="D90" s="150"/>
    </row>
    <row r="91" spans="1:6">
      <c r="A91" s="145" t="s">
        <v>15</v>
      </c>
      <c r="B91" s="263" t="s">
        <v>102</v>
      </c>
      <c r="C91" s="263"/>
      <c r="D91" s="150"/>
    </row>
    <row r="92" spans="1:6">
      <c r="A92" s="147" t="s">
        <v>16</v>
      </c>
      <c r="B92" s="263" t="s">
        <v>24</v>
      </c>
      <c r="C92" s="263"/>
      <c r="D92" s="157"/>
    </row>
    <row r="93" spans="1:6" ht="15.75" customHeight="1">
      <c r="A93" s="267" t="s">
        <v>97</v>
      </c>
      <c r="B93" s="264"/>
      <c r="C93" s="264"/>
      <c r="D93" s="151">
        <f>SUM(D87:D92)</f>
        <v>309.92773884866921</v>
      </c>
    </row>
    <row r="94" spans="1:6">
      <c r="A94" s="141"/>
      <c r="B94" s="142"/>
      <c r="C94" s="142"/>
      <c r="D94" s="129"/>
    </row>
    <row r="95" spans="1:6">
      <c r="A95" s="277" t="s">
        <v>60</v>
      </c>
      <c r="B95" s="278"/>
      <c r="C95" s="278"/>
      <c r="D95" s="279"/>
    </row>
    <row r="96" spans="1:6">
      <c r="A96" s="172" t="s">
        <v>21</v>
      </c>
      <c r="B96" s="264" t="s">
        <v>61</v>
      </c>
      <c r="C96" s="264"/>
      <c r="D96" s="159" t="s">
        <v>14</v>
      </c>
    </row>
    <row r="97" spans="1:4">
      <c r="A97" s="160" t="s">
        <v>1</v>
      </c>
      <c r="B97" s="263" t="s">
        <v>103</v>
      </c>
      <c r="C97" s="263"/>
      <c r="D97" s="161"/>
    </row>
    <row r="98" spans="1:4" ht="15.75" customHeight="1">
      <c r="A98" s="267" t="s">
        <v>93</v>
      </c>
      <c r="B98" s="264"/>
      <c r="C98" s="264"/>
      <c r="D98" s="162">
        <v>0</v>
      </c>
    </row>
    <row r="99" spans="1:4">
      <c r="A99" s="141"/>
      <c r="B99" s="142"/>
      <c r="C99" s="142"/>
      <c r="D99" s="129"/>
    </row>
    <row r="100" spans="1:4">
      <c r="A100" s="280" t="s">
        <v>62</v>
      </c>
      <c r="B100" s="281"/>
      <c r="C100" s="281"/>
      <c r="D100" s="282"/>
    </row>
    <row r="101" spans="1:4">
      <c r="A101" s="170">
        <v>4</v>
      </c>
      <c r="B101" s="276" t="s">
        <v>63</v>
      </c>
      <c r="C101" s="276"/>
      <c r="D101" s="144" t="s">
        <v>14</v>
      </c>
    </row>
    <row r="102" spans="1:4">
      <c r="A102" s="145" t="s">
        <v>20</v>
      </c>
      <c r="B102" s="263" t="s">
        <v>57</v>
      </c>
      <c r="C102" s="263"/>
      <c r="D102" s="150">
        <f>D93</f>
        <v>309.92773884866921</v>
      </c>
    </row>
    <row r="103" spans="1:4">
      <c r="A103" s="147" t="s">
        <v>21</v>
      </c>
      <c r="B103" s="263" t="s">
        <v>61</v>
      </c>
      <c r="C103" s="263"/>
      <c r="D103" s="150"/>
    </row>
    <row r="104" spans="1:4" ht="15.75" customHeight="1">
      <c r="A104" s="267" t="s">
        <v>93</v>
      </c>
      <c r="B104" s="264"/>
      <c r="C104" s="264"/>
      <c r="D104" s="151">
        <f>SUM(D102:D103)</f>
        <v>309.92773884866921</v>
      </c>
    </row>
    <row r="105" spans="1:4">
      <c r="A105" s="141"/>
      <c r="B105" s="142"/>
      <c r="C105" s="142"/>
      <c r="D105" s="129"/>
    </row>
    <row r="106" spans="1:4" ht="16" thickBot="1">
      <c r="A106" s="272" t="s">
        <v>66</v>
      </c>
      <c r="B106" s="273"/>
      <c r="C106" s="273"/>
      <c r="D106" s="274"/>
    </row>
    <row r="107" spans="1:4" ht="16" thickBot="1">
      <c r="A107" s="173">
        <v>5</v>
      </c>
      <c r="B107" s="264" t="s">
        <v>104</v>
      </c>
      <c r="C107" s="264"/>
      <c r="D107" s="144" t="s">
        <v>14</v>
      </c>
    </row>
    <row r="108" spans="1:4" ht="16" thickBot="1">
      <c r="A108" s="120" t="s">
        <v>1</v>
      </c>
      <c r="B108" s="263" t="s">
        <v>105</v>
      </c>
      <c r="C108" s="263"/>
      <c r="D108" s="146">
        <f>UNIFORMES!E58</f>
        <v>69.279166666666654</v>
      </c>
    </row>
    <row r="109" spans="1:4" ht="16" thickBot="1">
      <c r="A109" s="120" t="s">
        <v>3</v>
      </c>
      <c r="B109" s="263" t="s">
        <v>147</v>
      </c>
      <c r="C109" s="263"/>
      <c r="D109" s="146">
        <f>(0.47*220)</f>
        <v>103.39999999999999</v>
      </c>
    </row>
    <row r="110" spans="1:4" ht="16" thickBot="1">
      <c r="A110" s="120" t="s">
        <v>5</v>
      </c>
      <c r="B110" s="263" t="s">
        <v>148</v>
      </c>
      <c r="C110" s="263"/>
      <c r="D110" s="146">
        <f>(0.91*220)</f>
        <v>200.20000000000002</v>
      </c>
    </row>
    <row r="111" spans="1:4">
      <c r="A111" s="121" t="s">
        <v>7</v>
      </c>
      <c r="B111" s="263" t="s">
        <v>106</v>
      </c>
      <c r="C111" s="263"/>
      <c r="D111" s="146"/>
    </row>
    <row r="112" spans="1:4" ht="16.5" customHeight="1">
      <c r="A112" s="267" t="s">
        <v>97</v>
      </c>
      <c r="B112" s="264"/>
      <c r="C112" s="264"/>
      <c r="D112" s="148">
        <f>SUM(D108:D111)</f>
        <v>372.87916666666666</v>
      </c>
    </row>
    <row r="113" spans="1:4">
      <c r="A113" s="141"/>
      <c r="B113" s="142"/>
      <c r="C113" s="142"/>
      <c r="D113" s="129"/>
    </row>
    <row r="114" spans="1:4">
      <c r="A114" s="269" t="s">
        <v>213</v>
      </c>
      <c r="B114" s="270"/>
      <c r="C114" s="270"/>
      <c r="D114" s="271"/>
    </row>
    <row r="115" spans="1:4">
      <c r="A115" s="170">
        <v>6</v>
      </c>
      <c r="B115" s="171" t="s">
        <v>167</v>
      </c>
      <c r="C115" s="169" t="s">
        <v>37</v>
      </c>
      <c r="D115" s="144" t="s">
        <v>14</v>
      </c>
    </row>
    <row r="116" spans="1:4">
      <c r="A116" s="267" t="s">
        <v>97</v>
      </c>
      <c r="B116" s="264"/>
      <c r="C116" s="38">
        <v>0.23449999999999999</v>
      </c>
      <c r="D116" s="151">
        <f>C116*D125</f>
        <v>1056.176649692386</v>
      </c>
    </row>
    <row r="117" spans="1:4">
      <c r="A117" s="141"/>
      <c r="B117" s="142"/>
      <c r="C117" s="142"/>
      <c r="D117" s="129"/>
    </row>
    <row r="118" spans="1:4">
      <c r="A118" s="272" t="s">
        <v>107</v>
      </c>
      <c r="B118" s="273"/>
      <c r="C118" s="273"/>
      <c r="D118" s="274"/>
    </row>
    <row r="119" spans="1:4">
      <c r="A119" s="170"/>
      <c r="B119" s="264" t="s">
        <v>64</v>
      </c>
      <c r="C119" s="264"/>
      <c r="D119" s="144" t="s">
        <v>14</v>
      </c>
    </row>
    <row r="120" spans="1:4">
      <c r="A120" s="170" t="s">
        <v>1</v>
      </c>
      <c r="B120" s="263" t="s">
        <v>25</v>
      </c>
      <c r="C120" s="263"/>
      <c r="D120" s="163">
        <f>D34</f>
        <v>1875.6</v>
      </c>
    </row>
    <row r="121" spans="1:4">
      <c r="A121" s="170" t="s">
        <v>3</v>
      </c>
      <c r="B121" s="263" t="s">
        <v>65</v>
      </c>
      <c r="C121" s="263"/>
      <c r="D121" s="163">
        <f>D70</f>
        <v>1680.4944</v>
      </c>
    </row>
    <row r="122" spans="1:4">
      <c r="A122" s="170" t="s">
        <v>5</v>
      </c>
      <c r="B122" s="263" t="s">
        <v>49</v>
      </c>
      <c r="C122" s="263"/>
      <c r="D122" s="163">
        <f>D82</f>
        <v>265.05029232000004</v>
      </c>
    </row>
    <row r="123" spans="1:4">
      <c r="A123" s="170" t="s">
        <v>7</v>
      </c>
      <c r="B123" s="275" t="s">
        <v>55</v>
      </c>
      <c r="C123" s="275"/>
      <c r="D123" s="163">
        <f>D104</f>
        <v>309.92773884866921</v>
      </c>
    </row>
    <row r="124" spans="1:4">
      <c r="A124" s="164" t="s">
        <v>15</v>
      </c>
      <c r="B124" s="263" t="s">
        <v>66</v>
      </c>
      <c r="C124" s="263"/>
      <c r="D124" s="163">
        <f>D112</f>
        <v>372.87916666666666</v>
      </c>
    </row>
    <row r="125" spans="1:4" ht="15.75" customHeight="1">
      <c r="A125" s="267" t="s">
        <v>67</v>
      </c>
      <c r="B125" s="264"/>
      <c r="C125" s="264"/>
      <c r="D125" s="165">
        <f>SUM(D120:D124)</f>
        <v>4503.9515978353356</v>
      </c>
    </row>
    <row r="126" spans="1:4">
      <c r="A126" s="166" t="s">
        <v>16</v>
      </c>
      <c r="B126" s="268" t="s">
        <v>214</v>
      </c>
      <c r="C126" s="268"/>
      <c r="D126" s="165">
        <f>D116</f>
        <v>1056.176649692386</v>
      </c>
    </row>
    <row r="127" spans="1:4" ht="16.5" customHeight="1" thickBot="1">
      <c r="A127" s="267" t="s">
        <v>108</v>
      </c>
      <c r="B127" s="264"/>
      <c r="C127" s="264"/>
      <c r="D127" s="167">
        <f>D125+D126</f>
        <v>5560.1282475277221</v>
      </c>
    </row>
    <row r="128" spans="1:4" ht="16" thickBot="1">
      <c r="A128" s="265" t="s">
        <v>1181</v>
      </c>
      <c r="B128" s="266"/>
      <c r="C128" s="266"/>
      <c r="D128" s="123">
        <f>(D34+D70+D82)/220</f>
        <v>17.368839510545456</v>
      </c>
    </row>
    <row r="129" spans="3:3">
      <c r="C129" s="17"/>
    </row>
  </sheetData>
  <mergeCells count="103">
    <mergeCell ref="A1:D1"/>
    <mergeCell ref="A2:D2"/>
    <mergeCell ref="A4:D4"/>
    <mergeCell ref="A5:D5"/>
    <mergeCell ref="A6:D6"/>
    <mergeCell ref="A8:D8"/>
    <mergeCell ref="A16:B16"/>
    <mergeCell ref="A17:C17"/>
    <mergeCell ref="A18:D18"/>
    <mergeCell ref="B19:C19"/>
    <mergeCell ref="B20:C20"/>
    <mergeCell ref="B21:C21"/>
    <mergeCell ref="C9:D9"/>
    <mergeCell ref="C10:D10"/>
    <mergeCell ref="C11:D11"/>
    <mergeCell ref="C12:D12"/>
    <mergeCell ref="A14:D14"/>
    <mergeCell ref="A15:B15"/>
    <mergeCell ref="B29:C29"/>
    <mergeCell ref="B30:C30"/>
    <mergeCell ref="B31:C31"/>
    <mergeCell ref="B32:C32"/>
    <mergeCell ref="B33:C33"/>
    <mergeCell ref="A34:C34"/>
    <mergeCell ref="B22:C22"/>
    <mergeCell ref="B23:C23"/>
    <mergeCell ref="A25:D25"/>
    <mergeCell ref="B26:C26"/>
    <mergeCell ref="B27:C27"/>
    <mergeCell ref="B28:C28"/>
    <mergeCell ref="A42:C42"/>
    <mergeCell ref="A44:D44"/>
    <mergeCell ref="A53:B53"/>
    <mergeCell ref="A55:B55"/>
    <mergeCell ref="A57:D57"/>
    <mergeCell ref="B58:C58"/>
    <mergeCell ref="A36:D36"/>
    <mergeCell ref="A37:D37"/>
    <mergeCell ref="B38:C38"/>
    <mergeCell ref="B39:C39"/>
    <mergeCell ref="B40:C40"/>
    <mergeCell ref="B41:C41"/>
    <mergeCell ref="A65:D65"/>
    <mergeCell ref="B66:C66"/>
    <mergeCell ref="B67:C67"/>
    <mergeCell ref="B68:C68"/>
    <mergeCell ref="B69:C69"/>
    <mergeCell ref="A70:C70"/>
    <mergeCell ref="B59:C59"/>
    <mergeCell ref="B60:C60"/>
    <mergeCell ref="B61:C61"/>
    <mergeCell ref="B62:C62"/>
    <mergeCell ref="A63:C63"/>
    <mergeCell ref="B78:C78"/>
    <mergeCell ref="B79:C79"/>
    <mergeCell ref="B80:C80"/>
    <mergeCell ref="A81:C81"/>
    <mergeCell ref="A82:C82"/>
    <mergeCell ref="A84:D84"/>
    <mergeCell ref="A72:D72"/>
    <mergeCell ref="B73:C73"/>
    <mergeCell ref="B74:C74"/>
    <mergeCell ref="B75:C75"/>
    <mergeCell ref="B76:C76"/>
    <mergeCell ref="A77:C77"/>
    <mergeCell ref="B91:C91"/>
    <mergeCell ref="B92:C92"/>
    <mergeCell ref="A93:C93"/>
    <mergeCell ref="A95:D95"/>
    <mergeCell ref="B96:C96"/>
    <mergeCell ref="B97:C97"/>
    <mergeCell ref="A85:D85"/>
    <mergeCell ref="B86:C86"/>
    <mergeCell ref="B87:C87"/>
    <mergeCell ref="B88:C88"/>
    <mergeCell ref="B89:C89"/>
    <mergeCell ref="B90:C90"/>
    <mergeCell ref="A106:D106"/>
    <mergeCell ref="B107:C107"/>
    <mergeCell ref="B108:C108"/>
    <mergeCell ref="B109:C109"/>
    <mergeCell ref="B110:C110"/>
    <mergeCell ref="B111:C111"/>
    <mergeCell ref="A98:C98"/>
    <mergeCell ref="A100:D100"/>
    <mergeCell ref="B101:C101"/>
    <mergeCell ref="B102:C102"/>
    <mergeCell ref="B103:C103"/>
    <mergeCell ref="A104:C104"/>
    <mergeCell ref="A127:C127"/>
    <mergeCell ref="A128:C128"/>
    <mergeCell ref="B121:C121"/>
    <mergeCell ref="B122:C122"/>
    <mergeCell ref="B123:C123"/>
    <mergeCell ref="B124:C124"/>
    <mergeCell ref="A125:C125"/>
    <mergeCell ref="B126:C126"/>
    <mergeCell ref="A112:C112"/>
    <mergeCell ref="A114:D114"/>
    <mergeCell ref="A116:B116"/>
    <mergeCell ref="A118:D118"/>
    <mergeCell ref="B119:C119"/>
    <mergeCell ref="B120:C120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19"/>
  <sheetViews>
    <sheetView zoomScale="115" zoomScaleNormal="115" workbookViewId="0">
      <selection activeCell="H26" sqref="H26"/>
    </sheetView>
  </sheetViews>
  <sheetFormatPr defaultRowHeight="12.5"/>
  <cols>
    <col min="1" max="1" width="8.7265625" style="178"/>
    <col min="2" max="2" width="54.453125" style="178" customWidth="1"/>
    <col min="3" max="3" width="8.81640625" style="178" bestFit="1" customWidth="1"/>
    <col min="4" max="4" width="7.26953125" style="178" bestFit="1" customWidth="1"/>
    <col min="5" max="5" width="18.54296875" style="178" bestFit="1" customWidth="1"/>
    <col min="6" max="6" width="7.54296875" style="178" bestFit="1" customWidth="1"/>
    <col min="7" max="7" width="11.453125" style="178" customWidth="1"/>
    <col min="8" max="8" width="16.54296875" style="178" customWidth="1"/>
    <col min="9" max="9" width="8.7265625" style="178"/>
    <col min="10" max="10" width="13.26953125" style="178" bestFit="1" customWidth="1"/>
    <col min="11" max="259" width="8.7265625" style="178"/>
    <col min="260" max="260" width="54.453125" style="178" customWidth="1"/>
    <col min="261" max="261" width="8.81640625" style="178" bestFit="1" customWidth="1"/>
    <col min="262" max="262" width="7.26953125" style="178" bestFit="1" customWidth="1"/>
    <col min="263" max="263" width="11.453125" style="178" customWidth="1"/>
    <col min="264" max="264" width="16.54296875" style="178" customWidth="1"/>
    <col min="265" max="515" width="8.7265625" style="178"/>
    <col min="516" max="516" width="54.453125" style="178" customWidth="1"/>
    <col min="517" max="517" width="8.81640625" style="178" bestFit="1" customWidth="1"/>
    <col min="518" max="518" width="7.26953125" style="178" bestFit="1" customWidth="1"/>
    <col min="519" max="519" width="11.453125" style="178" customWidth="1"/>
    <col min="520" max="520" width="16.54296875" style="178" customWidth="1"/>
    <col min="521" max="771" width="8.7265625" style="178"/>
    <col min="772" max="772" width="54.453125" style="178" customWidth="1"/>
    <col min="773" max="773" width="8.81640625" style="178" bestFit="1" customWidth="1"/>
    <col min="774" max="774" width="7.26953125" style="178" bestFit="1" customWidth="1"/>
    <col min="775" max="775" width="11.453125" style="178" customWidth="1"/>
    <col min="776" max="776" width="16.54296875" style="178" customWidth="1"/>
    <col min="777" max="1027" width="8.7265625" style="178"/>
    <col min="1028" max="1028" width="54.453125" style="178" customWidth="1"/>
    <col min="1029" max="1029" width="8.81640625" style="178" bestFit="1" customWidth="1"/>
    <col min="1030" max="1030" width="7.26953125" style="178" bestFit="1" customWidth="1"/>
    <col min="1031" max="1031" width="11.453125" style="178" customWidth="1"/>
    <col min="1032" max="1032" width="16.54296875" style="178" customWidth="1"/>
    <col min="1033" max="1283" width="8.7265625" style="178"/>
    <col min="1284" max="1284" width="54.453125" style="178" customWidth="1"/>
    <col min="1285" max="1285" width="8.81640625" style="178" bestFit="1" customWidth="1"/>
    <col min="1286" max="1286" width="7.26953125" style="178" bestFit="1" customWidth="1"/>
    <col min="1287" max="1287" width="11.453125" style="178" customWidth="1"/>
    <col min="1288" max="1288" width="16.54296875" style="178" customWidth="1"/>
    <col min="1289" max="1539" width="8.7265625" style="178"/>
    <col min="1540" max="1540" width="54.453125" style="178" customWidth="1"/>
    <col min="1541" max="1541" width="8.81640625" style="178" bestFit="1" customWidth="1"/>
    <col min="1542" max="1542" width="7.26953125" style="178" bestFit="1" customWidth="1"/>
    <col min="1543" max="1543" width="11.453125" style="178" customWidth="1"/>
    <col min="1544" max="1544" width="16.54296875" style="178" customWidth="1"/>
    <col min="1545" max="1795" width="8.7265625" style="178"/>
    <col min="1796" max="1796" width="54.453125" style="178" customWidth="1"/>
    <col min="1797" max="1797" width="8.81640625" style="178" bestFit="1" customWidth="1"/>
    <col min="1798" max="1798" width="7.26953125" style="178" bestFit="1" customWidth="1"/>
    <col min="1799" max="1799" width="11.453125" style="178" customWidth="1"/>
    <col min="1800" max="1800" width="16.54296875" style="178" customWidth="1"/>
    <col min="1801" max="2051" width="8.7265625" style="178"/>
    <col min="2052" max="2052" width="54.453125" style="178" customWidth="1"/>
    <col min="2053" max="2053" width="8.81640625" style="178" bestFit="1" customWidth="1"/>
    <col min="2054" max="2054" width="7.26953125" style="178" bestFit="1" customWidth="1"/>
    <col min="2055" max="2055" width="11.453125" style="178" customWidth="1"/>
    <col min="2056" max="2056" width="16.54296875" style="178" customWidth="1"/>
    <col min="2057" max="2307" width="8.7265625" style="178"/>
    <col min="2308" max="2308" width="54.453125" style="178" customWidth="1"/>
    <col min="2309" max="2309" width="8.81640625" style="178" bestFit="1" customWidth="1"/>
    <col min="2310" max="2310" width="7.26953125" style="178" bestFit="1" customWidth="1"/>
    <col min="2311" max="2311" width="11.453125" style="178" customWidth="1"/>
    <col min="2312" max="2312" width="16.54296875" style="178" customWidth="1"/>
    <col min="2313" max="2563" width="8.7265625" style="178"/>
    <col min="2564" max="2564" width="54.453125" style="178" customWidth="1"/>
    <col min="2565" max="2565" width="8.81640625" style="178" bestFit="1" customWidth="1"/>
    <col min="2566" max="2566" width="7.26953125" style="178" bestFit="1" customWidth="1"/>
    <col min="2567" max="2567" width="11.453125" style="178" customWidth="1"/>
    <col min="2568" max="2568" width="16.54296875" style="178" customWidth="1"/>
    <col min="2569" max="2819" width="8.7265625" style="178"/>
    <col min="2820" max="2820" width="54.453125" style="178" customWidth="1"/>
    <col min="2821" max="2821" width="8.81640625" style="178" bestFit="1" customWidth="1"/>
    <col min="2822" max="2822" width="7.26953125" style="178" bestFit="1" customWidth="1"/>
    <col min="2823" max="2823" width="11.453125" style="178" customWidth="1"/>
    <col min="2824" max="2824" width="16.54296875" style="178" customWidth="1"/>
    <col min="2825" max="3075" width="8.7265625" style="178"/>
    <col min="3076" max="3076" width="54.453125" style="178" customWidth="1"/>
    <col min="3077" max="3077" width="8.81640625" style="178" bestFit="1" customWidth="1"/>
    <col min="3078" max="3078" width="7.26953125" style="178" bestFit="1" customWidth="1"/>
    <col min="3079" max="3079" width="11.453125" style="178" customWidth="1"/>
    <col min="3080" max="3080" width="16.54296875" style="178" customWidth="1"/>
    <col min="3081" max="3331" width="8.7265625" style="178"/>
    <col min="3332" max="3332" width="54.453125" style="178" customWidth="1"/>
    <col min="3333" max="3333" width="8.81640625" style="178" bestFit="1" customWidth="1"/>
    <col min="3334" max="3334" width="7.26953125" style="178" bestFit="1" customWidth="1"/>
    <col min="3335" max="3335" width="11.453125" style="178" customWidth="1"/>
    <col min="3336" max="3336" width="16.54296875" style="178" customWidth="1"/>
    <col min="3337" max="3587" width="8.7265625" style="178"/>
    <col min="3588" max="3588" width="54.453125" style="178" customWidth="1"/>
    <col min="3589" max="3589" width="8.81640625" style="178" bestFit="1" customWidth="1"/>
    <col min="3590" max="3590" width="7.26953125" style="178" bestFit="1" customWidth="1"/>
    <col min="3591" max="3591" width="11.453125" style="178" customWidth="1"/>
    <col min="3592" max="3592" width="16.54296875" style="178" customWidth="1"/>
    <col min="3593" max="3843" width="8.7265625" style="178"/>
    <col min="3844" max="3844" width="54.453125" style="178" customWidth="1"/>
    <col min="3845" max="3845" width="8.81640625" style="178" bestFit="1" customWidth="1"/>
    <col min="3846" max="3846" width="7.26953125" style="178" bestFit="1" customWidth="1"/>
    <col min="3847" max="3847" width="11.453125" style="178" customWidth="1"/>
    <col min="3848" max="3848" width="16.54296875" style="178" customWidth="1"/>
    <col min="3849" max="4099" width="8.7265625" style="178"/>
    <col min="4100" max="4100" width="54.453125" style="178" customWidth="1"/>
    <col min="4101" max="4101" width="8.81640625" style="178" bestFit="1" customWidth="1"/>
    <col min="4102" max="4102" width="7.26953125" style="178" bestFit="1" customWidth="1"/>
    <col min="4103" max="4103" width="11.453125" style="178" customWidth="1"/>
    <col min="4104" max="4104" width="16.54296875" style="178" customWidth="1"/>
    <col min="4105" max="4355" width="8.7265625" style="178"/>
    <col min="4356" max="4356" width="54.453125" style="178" customWidth="1"/>
    <col min="4357" max="4357" width="8.81640625" style="178" bestFit="1" customWidth="1"/>
    <col min="4358" max="4358" width="7.26953125" style="178" bestFit="1" customWidth="1"/>
    <col min="4359" max="4359" width="11.453125" style="178" customWidth="1"/>
    <col min="4360" max="4360" width="16.54296875" style="178" customWidth="1"/>
    <col min="4361" max="4611" width="8.7265625" style="178"/>
    <col min="4612" max="4612" width="54.453125" style="178" customWidth="1"/>
    <col min="4613" max="4613" width="8.81640625" style="178" bestFit="1" customWidth="1"/>
    <col min="4614" max="4614" width="7.26953125" style="178" bestFit="1" customWidth="1"/>
    <col min="4615" max="4615" width="11.453125" style="178" customWidth="1"/>
    <col min="4616" max="4616" width="16.54296875" style="178" customWidth="1"/>
    <col min="4617" max="4867" width="8.7265625" style="178"/>
    <col min="4868" max="4868" width="54.453125" style="178" customWidth="1"/>
    <col min="4869" max="4869" width="8.81640625" style="178" bestFit="1" customWidth="1"/>
    <col min="4870" max="4870" width="7.26953125" style="178" bestFit="1" customWidth="1"/>
    <col min="4871" max="4871" width="11.453125" style="178" customWidth="1"/>
    <col min="4872" max="4872" width="16.54296875" style="178" customWidth="1"/>
    <col min="4873" max="5123" width="8.7265625" style="178"/>
    <col min="5124" max="5124" width="54.453125" style="178" customWidth="1"/>
    <col min="5125" max="5125" width="8.81640625" style="178" bestFit="1" customWidth="1"/>
    <col min="5126" max="5126" width="7.26953125" style="178" bestFit="1" customWidth="1"/>
    <col min="5127" max="5127" width="11.453125" style="178" customWidth="1"/>
    <col min="5128" max="5128" width="16.54296875" style="178" customWidth="1"/>
    <col min="5129" max="5379" width="8.7265625" style="178"/>
    <col min="5380" max="5380" width="54.453125" style="178" customWidth="1"/>
    <col min="5381" max="5381" width="8.81640625" style="178" bestFit="1" customWidth="1"/>
    <col min="5382" max="5382" width="7.26953125" style="178" bestFit="1" customWidth="1"/>
    <col min="5383" max="5383" width="11.453125" style="178" customWidth="1"/>
    <col min="5384" max="5384" width="16.54296875" style="178" customWidth="1"/>
    <col min="5385" max="5635" width="8.7265625" style="178"/>
    <col min="5636" max="5636" width="54.453125" style="178" customWidth="1"/>
    <col min="5637" max="5637" width="8.81640625" style="178" bestFit="1" customWidth="1"/>
    <col min="5638" max="5638" width="7.26953125" style="178" bestFit="1" customWidth="1"/>
    <col min="5639" max="5639" width="11.453125" style="178" customWidth="1"/>
    <col min="5640" max="5640" width="16.54296875" style="178" customWidth="1"/>
    <col min="5641" max="5891" width="8.7265625" style="178"/>
    <col min="5892" max="5892" width="54.453125" style="178" customWidth="1"/>
    <col min="5893" max="5893" width="8.81640625" style="178" bestFit="1" customWidth="1"/>
    <col min="5894" max="5894" width="7.26953125" style="178" bestFit="1" customWidth="1"/>
    <col min="5895" max="5895" width="11.453125" style="178" customWidth="1"/>
    <col min="5896" max="5896" width="16.54296875" style="178" customWidth="1"/>
    <col min="5897" max="6147" width="8.7265625" style="178"/>
    <col min="6148" max="6148" width="54.453125" style="178" customWidth="1"/>
    <col min="6149" max="6149" width="8.81640625" style="178" bestFit="1" customWidth="1"/>
    <col min="6150" max="6150" width="7.26953125" style="178" bestFit="1" customWidth="1"/>
    <col min="6151" max="6151" width="11.453125" style="178" customWidth="1"/>
    <col min="6152" max="6152" width="16.54296875" style="178" customWidth="1"/>
    <col min="6153" max="6403" width="8.7265625" style="178"/>
    <col min="6404" max="6404" width="54.453125" style="178" customWidth="1"/>
    <col min="6405" max="6405" width="8.81640625" style="178" bestFit="1" customWidth="1"/>
    <col min="6406" max="6406" width="7.26953125" style="178" bestFit="1" customWidth="1"/>
    <col min="6407" max="6407" width="11.453125" style="178" customWidth="1"/>
    <col min="6408" max="6408" width="16.54296875" style="178" customWidth="1"/>
    <col min="6409" max="6659" width="8.7265625" style="178"/>
    <col min="6660" max="6660" width="54.453125" style="178" customWidth="1"/>
    <col min="6661" max="6661" width="8.81640625" style="178" bestFit="1" customWidth="1"/>
    <col min="6662" max="6662" width="7.26953125" style="178" bestFit="1" customWidth="1"/>
    <col min="6663" max="6663" width="11.453125" style="178" customWidth="1"/>
    <col min="6664" max="6664" width="16.54296875" style="178" customWidth="1"/>
    <col min="6665" max="6915" width="8.7265625" style="178"/>
    <col min="6916" max="6916" width="54.453125" style="178" customWidth="1"/>
    <col min="6917" max="6917" width="8.81640625" style="178" bestFit="1" customWidth="1"/>
    <col min="6918" max="6918" width="7.26953125" style="178" bestFit="1" customWidth="1"/>
    <col min="6919" max="6919" width="11.453125" style="178" customWidth="1"/>
    <col min="6920" max="6920" width="16.54296875" style="178" customWidth="1"/>
    <col min="6921" max="7171" width="8.7265625" style="178"/>
    <col min="7172" max="7172" width="54.453125" style="178" customWidth="1"/>
    <col min="7173" max="7173" width="8.81640625" style="178" bestFit="1" customWidth="1"/>
    <col min="7174" max="7174" width="7.26953125" style="178" bestFit="1" customWidth="1"/>
    <col min="7175" max="7175" width="11.453125" style="178" customWidth="1"/>
    <col min="7176" max="7176" width="16.54296875" style="178" customWidth="1"/>
    <col min="7177" max="7427" width="8.7265625" style="178"/>
    <col min="7428" max="7428" width="54.453125" style="178" customWidth="1"/>
    <col min="7429" max="7429" width="8.81640625" style="178" bestFit="1" customWidth="1"/>
    <col min="7430" max="7430" width="7.26953125" style="178" bestFit="1" customWidth="1"/>
    <col min="7431" max="7431" width="11.453125" style="178" customWidth="1"/>
    <col min="7432" max="7432" width="16.54296875" style="178" customWidth="1"/>
    <col min="7433" max="7683" width="8.7265625" style="178"/>
    <col min="7684" max="7684" width="54.453125" style="178" customWidth="1"/>
    <col min="7685" max="7685" width="8.81640625" style="178" bestFit="1" customWidth="1"/>
    <col min="7686" max="7686" width="7.26953125" style="178" bestFit="1" customWidth="1"/>
    <col min="7687" max="7687" width="11.453125" style="178" customWidth="1"/>
    <col min="7688" max="7688" width="16.54296875" style="178" customWidth="1"/>
    <col min="7689" max="7939" width="8.7265625" style="178"/>
    <col min="7940" max="7940" width="54.453125" style="178" customWidth="1"/>
    <col min="7941" max="7941" width="8.81640625" style="178" bestFit="1" customWidth="1"/>
    <col min="7942" max="7942" width="7.26953125" style="178" bestFit="1" customWidth="1"/>
    <col min="7943" max="7943" width="11.453125" style="178" customWidth="1"/>
    <col min="7944" max="7944" width="16.54296875" style="178" customWidth="1"/>
    <col min="7945" max="8195" width="8.7265625" style="178"/>
    <col min="8196" max="8196" width="54.453125" style="178" customWidth="1"/>
    <col min="8197" max="8197" width="8.81640625" style="178" bestFit="1" customWidth="1"/>
    <col min="8198" max="8198" width="7.26953125" style="178" bestFit="1" customWidth="1"/>
    <col min="8199" max="8199" width="11.453125" style="178" customWidth="1"/>
    <col min="8200" max="8200" width="16.54296875" style="178" customWidth="1"/>
    <col min="8201" max="8451" width="8.7265625" style="178"/>
    <col min="8452" max="8452" width="54.453125" style="178" customWidth="1"/>
    <col min="8453" max="8453" width="8.81640625" style="178" bestFit="1" customWidth="1"/>
    <col min="8454" max="8454" width="7.26953125" style="178" bestFit="1" customWidth="1"/>
    <col min="8455" max="8455" width="11.453125" style="178" customWidth="1"/>
    <col min="8456" max="8456" width="16.54296875" style="178" customWidth="1"/>
    <col min="8457" max="8707" width="8.7265625" style="178"/>
    <col min="8708" max="8708" width="54.453125" style="178" customWidth="1"/>
    <col min="8709" max="8709" width="8.81640625" style="178" bestFit="1" customWidth="1"/>
    <col min="8710" max="8710" width="7.26953125" style="178" bestFit="1" customWidth="1"/>
    <col min="8711" max="8711" width="11.453125" style="178" customWidth="1"/>
    <col min="8712" max="8712" width="16.54296875" style="178" customWidth="1"/>
    <col min="8713" max="8963" width="8.7265625" style="178"/>
    <col min="8964" max="8964" width="54.453125" style="178" customWidth="1"/>
    <col min="8965" max="8965" width="8.81640625" style="178" bestFit="1" customWidth="1"/>
    <col min="8966" max="8966" width="7.26953125" style="178" bestFit="1" customWidth="1"/>
    <col min="8967" max="8967" width="11.453125" style="178" customWidth="1"/>
    <col min="8968" max="8968" width="16.54296875" style="178" customWidth="1"/>
    <col min="8969" max="9219" width="8.7265625" style="178"/>
    <col min="9220" max="9220" width="54.453125" style="178" customWidth="1"/>
    <col min="9221" max="9221" width="8.81640625" style="178" bestFit="1" customWidth="1"/>
    <col min="9222" max="9222" width="7.26953125" style="178" bestFit="1" customWidth="1"/>
    <col min="9223" max="9223" width="11.453125" style="178" customWidth="1"/>
    <col min="9224" max="9224" width="16.54296875" style="178" customWidth="1"/>
    <col min="9225" max="9475" width="8.7265625" style="178"/>
    <col min="9476" max="9476" width="54.453125" style="178" customWidth="1"/>
    <col min="9477" max="9477" width="8.81640625" style="178" bestFit="1" customWidth="1"/>
    <col min="9478" max="9478" width="7.26953125" style="178" bestFit="1" customWidth="1"/>
    <col min="9479" max="9479" width="11.453125" style="178" customWidth="1"/>
    <col min="9480" max="9480" width="16.54296875" style="178" customWidth="1"/>
    <col min="9481" max="9731" width="8.7265625" style="178"/>
    <col min="9732" max="9732" width="54.453125" style="178" customWidth="1"/>
    <col min="9733" max="9733" width="8.81640625" style="178" bestFit="1" customWidth="1"/>
    <col min="9734" max="9734" width="7.26953125" style="178" bestFit="1" customWidth="1"/>
    <col min="9735" max="9735" width="11.453125" style="178" customWidth="1"/>
    <col min="9736" max="9736" width="16.54296875" style="178" customWidth="1"/>
    <col min="9737" max="9987" width="8.7265625" style="178"/>
    <col min="9988" max="9988" width="54.453125" style="178" customWidth="1"/>
    <col min="9989" max="9989" width="8.81640625" style="178" bestFit="1" customWidth="1"/>
    <col min="9990" max="9990" width="7.26953125" style="178" bestFit="1" customWidth="1"/>
    <col min="9991" max="9991" width="11.453125" style="178" customWidth="1"/>
    <col min="9992" max="9992" width="16.54296875" style="178" customWidth="1"/>
    <col min="9993" max="10243" width="8.7265625" style="178"/>
    <col min="10244" max="10244" width="54.453125" style="178" customWidth="1"/>
    <col min="10245" max="10245" width="8.81640625" style="178" bestFit="1" customWidth="1"/>
    <col min="10246" max="10246" width="7.26953125" style="178" bestFit="1" customWidth="1"/>
    <col min="10247" max="10247" width="11.453125" style="178" customWidth="1"/>
    <col min="10248" max="10248" width="16.54296875" style="178" customWidth="1"/>
    <col min="10249" max="10499" width="8.7265625" style="178"/>
    <col min="10500" max="10500" width="54.453125" style="178" customWidth="1"/>
    <col min="10501" max="10501" width="8.81640625" style="178" bestFit="1" customWidth="1"/>
    <col min="10502" max="10502" width="7.26953125" style="178" bestFit="1" customWidth="1"/>
    <col min="10503" max="10503" width="11.453125" style="178" customWidth="1"/>
    <col min="10504" max="10504" width="16.54296875" style="178" customWidth="1"/>
    <col min="10505" max="10755" width="8.7265625" style="178"/>
    <col min="10756" max="10756" width="54.453125" style="178" customWidth="1"/>
    <col min="10757" max="10757" width="8.81640625" style="178" bestFit="1" customWidth="1"/>
    <col min="10758" max="10758" width="7.26953125" style="178" bestFit="1" customWidth="1"/>
    <col min="10759" max="10759" width="11.453125" style="178" customWidth="1"/>
    <col min="10760" max="10760" width="16.54296875" style="178" customWidth="1"/>
    <col min="10761" max="11011" width="8.7265625" style="178"/>
    <col min="11012" max="11012" width="54.453125" style="178" customWidth="1"/>
    <col min="11013" max="11013" width="8.81640625" style="178" bestFit="1" customWidth="1"/>
    <col min="11014" max="11014" width="7.26953125" style="178" bestFit="1" customWidth="1"/>
    <col min="11015" max="11015" width="11.453125" style="178" customWidth="1"/>
    <col min="11016" max="11016" width="16.54296875" style="178" customWidth="1"/>
    <col min="11017" max="11267" width="8.7265625" style="178"/>
    <col min="11268" max="11268" width="54.453125" style="178" customWidth="1"/>
    <col min="11269" max="11269" width="8.81640625" style="178" bestFit="1" customWidth="1"/>
    <col min="11270" max="11270" width="7.26953125" style="178" bestFit="1" customWidth="1"/>
    <col min="11271" max="11271" width="11.453125" style="178" customWidth="1"/>
    <col min="11272" max="11272" width="16.54296875" style="178" customWidth="1"/>
    <col min="11273" max="11523" width="8.7265625" style="178"/>
    <col min="11524" max="11524" width="54.453125" style="178" customWidth="1"/>
    <col min="11525" max="11525" width="8.81640625" style="178" bestFit="1" customWidth="1"/>
    <col min="11526" max="11526" width="7.26953125" style="178" bestFit="1" customWidth="1"/>
    <col min="11527" max="11527" width="11.453125" style="178" customWidth="1"/>
    <col min="11528" max="11528" width="16.54296875" style="178" customWidth="1"/>
    <col min="11529" max="11779" width="8.7265625" style="178"/>
    <col min="11780" max="11780" width="54.453125" style="178" customWidth="1"/>
    <col min="11781" max="11781" width="8.81640625" style="178" bestFit="1" customWidth="1"/>
    <col min="11782" max="11782" width="7.26953125" style="178" bestFit="1" customWidth="1"/>
    <col min="11783" max="11783" width="11.453125" style="178" customWidth="1"/>
    <col min="11784" max="11784" width="16.54296875" style="178" customWidth="1"/>
    <col min="11785" max="12035" width="8.7265625" style="178"/>
    <col min="12036" max="12036" width="54.453125" style="178" customWidth="1"/>
    <col min="12037" max="12037" width="8.81640625" style="178" bestFit="1" customWidth="1"/>
    <col min="12038" max="12038" width="7.26953125" style="178" bestFit="1" customWidth="1"/>
    <col min="12039" max="12039" width="11.453125" style="178" customWidth="1"/>
    <col min="12040" max="12040" width="16.54296875" style="178" customWidth="1"/>
    <col min="12041" max="12291" width="8.7265625" style="178"/>
    <col min="12292" max="12292" width="54.453125" style="178" customWidth="1"/>
    <col min="12293" max="12293" width="8.81640625" style="178" bestFit="1" customWidth="1"/>
    <col min="12294" max="12294" width="7.26953125" style="178" bestFit="1" customWidth="1"/>
    <col min="12295" max="12295" width="11.453125" style="178" customWidth="1"/>
    <col min="12296" max="12296" width="16.54296875" style="178" customWidth="1"/>
    <col min="12297" max="12547" width="8.7265625" style="178"/>
    <col min="12548" max="12548" width="54.453125" style="178" customWidth="1"/>
    <col min="12549" max="12549" width="8.81640625" style="178" bestFit="1" customWidth="1"/>
    <col min="12550" max="12550" width="7.26953125" style="178" bestFit="1" customWidth="1"/>
    <col min="12551" max="12551" width="11.453125" style="178" customWidth="1"/>
    <col min="12552" max="12552" width="16.54296875" style="178" customWidth="1"/>
    <col min="12553" max="12803" width="8.7265625" style="178"/>
    <col min="12804" max="12804" width="54.453125" style="178" customWidth="1"/>
    <col min="12805" max="12805" width="8.81640625" style="178" bestFit="1" customWidth="1"/>
    <col min="12806" max="12806" width="7.26953125" style="178" bestFit="1" customWidth="1"/>
    <col min="12807" max="12807" width="11.453125" style="178" customWidth="1"/>
    <col min="12808" max="12808" width="16.54296875" style="178" customWidth="1"/>
    <col min="12809" max="13059" width="8.7265625" style="178"/>
    <col min="13060" max="13060" width="54.453125" style="178" customWidth="1"/>
    <col min="13061" max="13061" width="8.81640625" style="178" bestFit="1" customWidth="1"/>
    <col min="13062" max="13062" width="7.26953125" style="178" bestFit="1" customWidth="1"/>
    <col min="13063" max="13063" width="11.453125" style="178" customWidth="1"/>
    <col min="13064" max="13064" width="16.54296875" style="178" customWidth="1"/>
    <col min="13065" max="13315" width="8.7265625" style="178"/>
    <col min="13316" max="13316" width="54.453125" style="178" customWidth="1"/>
    <col min="13317" max="13317" width="8.81640625" style="178" bestFit="1" customWidth="1"/>
    <col min="13318" max="13318" width="7.26953125" style="178" bestFit="1" customWidth="1"/>
    <col min="13319" max="13319" width="11.453125" style="178" customWidth="1"/>
    <col min="13320" max="13320" width="16.54296875" style="178" customWidth="1"/>
    <col min="13321" max="13571" width="8.7265625" style="178"/>
    <col min="13572" max="13572" width="54.453125" style="178" customWidth="1"/>
    <col min="13573" max="13573" width="8.81640625" style="178" bestFit="1" customWidth="1"/>
    <col min="13574" max="13574" width="7.26953125" style="178" bestFit="1" customWidth="1"/>
    <col min="13575" max="13575" width="11.453125" style="178" customWidth="1"/>
    <col min="13576" max="13576" width="16.54296875" style="178" customWidth="1"/>
    <col min="13577" max="13827" width="8.7265625" style="178"/>
    <col min="13828" max="13828" width="54.453125" style="178" customWidth="1"/>
    <col min="13829" max="13829" width="8.81640625" style="178" bestFit="1" customWidth="1"/>
    <col min="13830" max="13830" width="7.26953125" style="178" bestFit="1" customWidth="1"/>
    <col min="13831" max="13831" width="11.453125" style="178" customWidth="1"/>
    <col min="13832" max="13832" width="16.54296875" style="178" customWidth="1"/>
    <col min="13833" max="14083" width="8.7265625" style="178"/>
    <col min="14084" max="14084" width="54.453125" style="178" customWidth="1"/>
    <col min="14085" max="14085" width="8.81640625" style="178" bestFit="1" customWidth="1"/>
    <col min="14086" max="14086" width="7.26953125" style="178" bestFit="1" customWidth="1"/>
    <col min="14087" max="14087" width="11.453125" style="178" customWidth="1"/>
    <col min="14088" max="14088" width="16.54296875" style="178" customWidth="1"/>
    <col min="14089" max="14339" width="8.7265625" style="178"/>
    <col min="14340" max="14340" width="54.453125" style="178" customWidth="1"/>
    <col min="14341" max="14341" width="8.81640625" style="178" bestFit="1" customWidth="1"/>
    <col min="14342" max="14342" width="7.26953125" style="178" bestFit="1" customWidth="1"/>
    <col min="14343" max="14343" width="11.453125" style="178" customWidth="1"/>
    <col min="14344" max="14344" width="16.54296875" style="178" customWidth="1"/>
    <col min="14345" max="14595" width="8.7265625" style="178"/>
    <col min="14596" max="14596" width="54.453125" style="178" customWidth="1"/>
    <col min="14597" max="14597" width="8.81640625" style="178" bestFit="1" customWidth="1"/>
    <col min="14598" max="14598" width="7.26953125" style="178" bestFit="1" customWidth="1"/>
    <col min="14599" max="14599" width="11.453125" style="178" customWidth="1"/>
    <col min="14600" max="14600" width="16.54296875" style="178" customWidth="1"/>
    <col min="14601" max="14851" width="8.7265625" style="178"/>
    <col min="14852" max="14852" width="54.453125" style="178" customWidth="1"/>
    <col min="14853" max="14853" width="8.81640625" style="178" bestFit="1" customWidth="1"/>
    <col min="14854" max="14854" width="7.26953125" style="178" bestFit="1" customWidth="1"/>
    <col min="14855" max="14855" width="11.453125" style="178" customWidth="1"/>
    <col min="14856" max="14856" width="16.54296875" style="178" customWidth="1"/>
    <col min="14857" max="15107" width="8.7265625" style="178"/>
    <col min="15108" max="15108" width="54.453125" style="178" customWidth="1"/>
    <col min="15109" max="15109" width="8.81640625" style="178" bestFit="1" customWidth="1"/>
    <col min="15110" max="15110" width="7.26953125" style="178" bestFit="1" customWidth="1"/>
    <col min="15111" max="15111" width="11.453125" style="178" customWidth="1"/>
    <col min="15112" max="15112" width="16.54296875" style="178" customWidth="1"/>
    <col min="15113" max="15363" width="8.7265625" style="178"/>
    <col min="15364" max="15364" width="54.453125" style="178" customWidth="1"/>
    <col min="15365" max="15365" width="8.81640625" style="178" bestFit="1" customWidth="1"/>
    <col min="15366" max="15366" width="7.26953125" style="178" bestFit="1" customWidth="1"/>
    <col min="15367" max="15367" width="11.453125" style="178" customWidth="1"/>
    <col min="15368" max="15368" width="16.54296875" style="178" customWidth="1"/>
    <col min="15369" max="15619" width="8.7265625" style="178"/>
    <col min="15620" max="15620" width="54.453125" style="178" customWidth="1"/>
    <col min="15621" max="15621" width="8.81640625" style="178" bestFit="1" customWidth="1"/>
    <col min="15622" max="15622" width="7.26953125" style="178" bestFit="1" customWidth="1"/>
    <col min="15623" max="15623" width="11.453125" style="178" customWidth="1"/>
    <col min="15624" max="15624" width="16.54296875" style="178" customWidth="1"/>
    <col min="15625" max="15875" width="8.7265625" style="178"/>
    <col min="15876" max="15876" width="54.453125" style="178" customWidth="1"/>
    <col min="15877" max="15877" width="8.81640625" style="178" bestFit="1" customWidth="1"/>
    <col min="15878" max="15878" width="7.26953125" style="178" bestFit="1" customWidth="1"/>
    <col min="15879" max="15879" width="11.453125" style="178" customWidth="1"/>
    <col min="15880" max="15880" width="16.54296875" style="178" customWidth="1"/>
    <col min="15881" max="16131" width="8.7265625" style="178"/>
    <col min="16132" max="16132" width="54.453125" style="178" customWidth="1"/>
    <col min="16133" max="16133" width="8.81640625" style="178" bestFit="1" customWidth="1"/>
    <col min="16134" max="16134" width="7.26953125" style="178" bestFit="1" customWidth="1"/>
    <col min="16135" max="16135" width="11.453125" style="178" customWidth="1"/>
    <col min="16136" max="16136" width="16.54296875" style="178" customWidth="1"/>
    <col min="16137" max="16384" width="8.7265625" style="178"/>
  </cols>
  <sheetData>
    <row r="1" spans="1:10" ht="13">
      <c r="A1" s="376" t="s">
        <v>1190</v>
      </c>
      <c r="B1" s="377"/>
      <c r="C1" s="377"/>
      <c r="D1" s="377"/>
      <c r="E1" s="377"/>
      <c r="F1" s="377"/>
      <c r="G1" s="377"/>
      <c r="H1" s="378"/>
    </row>
    <row r="2" spans="1:10">
      <c r="A2" s="379" t="s">
        <v>1191</v>
      </c>
      <c r="B2" s="380"/>
      <c r="C2" s="380"/>
      <c r="D2" s="380"/>
      <c r="E2" s="380"/>
      <c r="F2" s="380"/>
      <c r="G2" s="380"/>
      <c r="H2" s="381"/>
    </row>
    <row r="3" spans="1:10" ht="13" customHeight="1" thickBot="1">
      <c r="A3" s="382" t="s">
        <v>1192</v>
      </c>
      <c r="B3" s="383"/>
      <c r="C3" s="383"/>
      <c r="D3" s="383"/>
      <c r="E3" s="383"/>
      <c r="F3" s="383"/>
      <c r="G3" s="383"/>
      <c r="H3" s="384"/>
    </row>
    <row r="4" spans="1:10" ht="27" customHeight="1" thickBot="1">
      <c r="A4" s="385" t="s">
        <v>76</v>
      </c>
      <c r="B4" s="387" t="s">
        <v>1193</v>
      </c>
      <c r="C4" s="389" t="s">
        <v>1194</v>
      </c>
      <c r="D4" s="391" t="s">
        <v>1195</v>
      </c>
      <c r="E4" s="393" t="s">
        <v>1214</v>
      </c>
      <c r="F4" s="394"/>
      <c r="G4" s="395" t="s">
        <v>1196</v>
      </c>
      <c r="H4" s="397" t="s">
        <v>159</v>
      </c>
    </row>
    <row r="5" spans="1:10" ht="12.75" customHeight="1" thickBot="1">
      <c r="A5" s="386"/>
      <c r="B5" s="388"/>
      <c r="C5" s="390"/>
      <c r="D5" s="392"/>
      <c r="E5" s="175" t="s">
        <v>233</v>
      </c>
      <c r="F5" s="175" t="s">
        <v>234</v>
      </c>
      <c r="G5" s="396"/>
      <c r="H5" s="398"/>
    </row>
    <row r="6" spans="1:10">
      <c r="A6" s="179" t="s">
        <v>1197</v>
      </c>
      <c r="B6" s="180" t="s">
        <v>1198</v>
      </c>
      <c r="C6" s="181" t="s">
        <v>1199</v>
      </c>
      <c r="D6" s="182">
        <v>12</v>
      </c>
      <c r="E6" s="182" t="s">
        <v>232</v>
      </c>
      <c r="F6" s="182">
        <v>293.87</v>
      </c>
      <c r="G6" s="183">
        <f>F6</f>
        <v>293.87</v>
      </c>
      <c r="H6" s="184">
        <f>ROUND(D6*G6,2)</f>
        <v>3526.44</v>
      </c>
    </row>
    <row r="7" spans="1:10" ht="25">
      <c r="A7" s="190" t="s">
        <v>1203</v>
      </c>
      <c r="B7" s="191" t="s">
        <v>1204</v>
      </c>
      <c r="C7" s="181" t="s">
        <v>1199</v>
      </c>
      <c r="D7" s="182">
        <v>12</v>
      </c>
      <c r="E7" s="183" t="s">
        <v>1206</v>
      </c>
      <c r="F7" s="182">
        <v>3500</v>
      </c>
      <c r="G7" s="183">
        <f>F7</f>
        <v>3500</v>
      </c>
      <c r="H7" s="184">
        <f>ROUND(D7*G7,2)</f>
        <v>42000</v>
      </c>
    </row>
    <row r="8" spans="1:10" ht="14.5" customHeight="1">
      <c r="A8" s="192" t="s">
        <v>1205</v>
      </c>
      <c r="B8" s="191" t="s">
        <v>1210</v>
      </c>
      <c r="C8" s="181" t="s">
        <v>1211</v>
      </c>
      <c r="D8" s="182">
        <v>2</v>
      </c>
      <c r="E8" s="183" t="s">
        <v>1207</v>
      </c>
      <c r="F8" s="182">
        <v>1348.19</v>
      </c>
      <c r="G8" s="183">
        <f>F8</f>
        <v>1348.19</v>
      </c>
      <c r="H8" s="184">
        <f>ROUND(D8*G8,2)</f>
        <v>2696.38</v>
      </c>
    </row>
    <row r="9" spans="1:10" ht="15" customHeight="1" thickBot="1">
      <c r="A9" s="190" t="s">
        <v>1209</v>
      </c>
      <c r="B9" s="191" t="s">
        <v>1208</v>
      </c>
      <c r="C9" s="181" t="s">
        <v>1211</v>
      </c>
      <c r="D9" s="182">
        <v>2</v>
      </c>
      <c r="E9" s="183" t="s">
        <v>1207</v>
      </c>
      <c r="F9" s="182">
        <v>1190.8499999999999</v>
      </c>
      <c r="G9" s="183">
        <f>F9</f>
        <v>1190.8499999999999</v>
      </c>
      <c r="H9" s="184">
        <f>ROUND(D9*G9,2)</f>
        <v>2381.6999999999998</v>
      </c>
    </row>
    <row r="10" spans="1:10" ht="14">
      <c r="A10" s="370" t="s">
        <v>1200</v>
      </c>
      <c r="B10" s="371"/>
      <c r="C10" s="371"/>
      <c r="D10" s="371"/>
      <c r="E10" s="371"/>
      <c r="F10" s="371"/>
      <c r="G10" s="371"/>
      <c r="H10" s="185">
        <f>SUM(H6:H9)</f>
        <v>50604.52</v>
      </c>
    </row>
    <row r="11" spans="1:10" ht="14.5">
      <c r="A11" s="372" t="s">
        <v>1201</v>
      </c>
      <c r="B11" s="373"/>
      <c r="C11" s="373"/>
      <c r="D11" s="373"/>
      <c r="E11" s="373"/>
      <c r="F11" s="373"/>
      <c r="G11" s="373"/>
      <c r="H11" s="186">
        <f>'[1]BDI Diferenciado'!D11</f>
        <v>0.11432289413596242</v>
      </c>
    </row>
    <row r="12" spans="1:10" ht="15" thickBot="1">
      <c r="A12" s="374" t="s">
        <v>1202</v>
      </c>
      <c r="B12" s="375"/>
      <c r="C12" s="375"/>
      <c r="D12" s="375"/>
      <c r="E12" s="375"/>
      <c r="F12" s="375"/>
      <c r="G12" s="375"/>
      <c r="H12" s="187">
        <f>ROUND(H10*(1+H11),2)</f>
        <v>56389.78</v>
      </c>
      <c r="J12" s="188"/>
    </row>
    <row r="13" spans="1:10">
      <c r="J13" s="188"/>
    </row>
    <row r="15" spans="1:10">
      <c r="J15" s="188"/>
    </row>
    <row r="19" spans="10:10">
      <c r="J19" s="189"/>
    </row>
  </sheetData>
  <mergeCells count="13">
    <mergeCell ref="A10:G10"/>
    <mergeCell ref="A11:G11"/>
    <mergeCell ref="A12:G12"/>
    <mergeCell ref="A1:H1"/>
    <mergeCell ref="A2:H2"/>
    <mergeCell ref="A3:H3"/>
    <mergeCell ref="A4:A5"/>
    <mergeCell ref="B4:B5"/>
    <mergeCell ref="C4:C5"/>
    <mergeCell ref="D4:D5"/>
    <mergeCell ref="E4:F4"/>
    <mergeCell ref="G4:G5"/>
    <mergeCell ref="H4:H5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Planilha12"/>
  <dimension ref="A1:K22"/>
  <sheetViews>
    <sheetView topLeftCell="A10" workbookViewId="0">
      <selection sqref="A1:K22"/>
    </sheetView>
  </sheetViews>
  <sheetFormatPr defaultColWidth="9.1796875" defaultRowHeight="14.5"/>
  <cols>
    <col min="1" max="2" width="9.453125" style="45" bestFit="1" customWidth="1"/>
    <col min="3" max="3" width="20" style="45" bestFit="1" customWidth="1"/>
    <col min="4" max="4" width="50" style="45" customWidth="1"/>
    <col min="5" max="5" width="9.1796875" style="45"/>
    <col min="6" max="6" width="9.453125" style="45" bestFit="1" customWidth="1"/>
    <col min="7" max="7" width="11.1796875" style="45" customWidth="1"/>
    <col min="8" max="8" width="13" style="45" customWidth="1"/>
    <col min="9" max="9" width="13.54296875" style="45" customWidth="1"/>
    <col min="10" max="10" width="12.7265625" style="45" customWidth="1"/>
    <col min="11" max="11" width="14.54296875" style="45" bestFit="1" customWidth="1"/>
    <col min="12" max="16384" width="9.1796875" style="45"/>
  </cols>
  <sheetData>
    <row r="1" spans="1:11">
      <c r="A1" s="404" t="s">
        <v>174</v>
      </c>
      <c r="B1" s="405"/>
      <c r="C1" s="405"/>
      <c r="D1" s="406"/>
      <c r="E1" s="406"/>
      <c r="F1" s="406"/>
      <c r="G1" s="406"/>
      <c r="H1" s="406"/>
      <c r="I1" s="406"/>
      <c r="J1" s="406"/>
      <c r="K1" s="407"/>
    </row>
    <row r="2" spans="1:11">
      <c r="A2" s="408" t="s">
        <v>175</v>
      </c>
      <c r="B2" s="409"/>
      <c r="C2" s="409"/>
      <c r="D2" s="410"/>
      <c r="E2" s="410"/>
      <c r="F2" s="410"/>
      <c r="G2" s="410"/>
      <c r="H2" s="410"/>
      <c r="I2" s="410"/>
      <c r="J2" s="410"/>
      <c r="K2" s="411"/>
    </row>
    <row r="3" spans="1:11" ht="15" thickBot="1">
      <c r="A3" s="412" t="s">
        <v>176</v>
      </c>
      <c r="B3" s="413"/>
      <c r="C3" s="413"/>
      <c r="D3" s="414"/>
      <c r="E3" s="414"/>
      <c r="F3" s="414"/>
      <c r="G3" s="414"/>
      <c r="H3" s="414"/>
      <c r="I3" s="414"/>
      <c r="J3" s="414"/>
      <c r="K3" s="415"/>
    </row>
    <row r="4" spans="1:11" ht="43.5">
      <c r="A4" s="69" t="s">
        <v>76</v>
      </c>
      <c r="B4" s="70" t="s">
        <v>177</v>
      </c>
      <c r="C4" s="70" t="s">
        <v>178</v>
      </c>
      <c r="D4" s="71" t="s">
        <v>171</v>
      </c>
      <c r="E4" s="72" t="s">
        <v>179</v>
      </c>
      <c r="F4" s="73" t="s">
        <v>180</v>
      </c>
      <c r="G4" s="73" t="s">
        <v>181</v>
      </c>
      <c r="H4" s="73" t="s">
        <v>182</v>
      </c>
      <c r="I4" s="73" t="s">
        <v>183</v>
      </c>
      <c r="J4" s="73" t="s">
        <v>184</v>
      </c>
      <c r="K4" s="74" t="s">
        <v>185</v>
      </c>
    </row>
    <row r="5" spans="1:11">
      <c r="A5" s="59">
        <v>1</v>
      </c>
      <c r="B5" s="60">
        <v>88309</v>
      </c>
      <c r="C5" s="60" t="s">
        <v>186</v>
      </c>
      <c r="D5" s="61" t="s">
        <v>187</v>
      </c>
      <c r="E5" s="62" t="s">
        <v>188</v>
      </c>
      <c r="F5" s="63">
        <v>20.25</v>
      </c>
      <c r="G5" s="64">
        <f>10*12</f>
        <v>120</v>
      </c>
      <c r="H5" s="65">
        <f t="shared" ref="H5:H16" si="0">(F5)*G5</f>
        <v>2430</v>
      </c>
      <c r="I5" s="65">
        <f>(F5*G5)*0.3*1.5</f>
        <v>1093.5</v>
      </c>
      <c r="J5" s="65">
        <f t="shared" ref="J5:J16" si="1">(F5*G5)*0.15*2</f>
        <v>729</v>
      </c>
      <c r="K5" s="66">
        <f t="shared" ref="K5:K16" si="2">SUM(H5:J5)</f>
        <v>4252.5</v>
      </c>
    </row>
    <row r="6" spans="1:11">
      <c r="A6" s="59">
        <v>2</v>
      </c>
      <c r="B6" s="60">
        <v>88269</v>
      </c>
      <c r="C6" s="60" t="s">
        <v>189</v>
      </c>
      <c r="D6" s="61" t="s">
        <v>190</v>
      </c>
      <c r="E6" s="62" t="s">
        <v>188</v>
      </c>
      <c r="F6" s="63">
        <v>20.13</v>
      </c>
      <c r="G6" s="64">
        <f>10*12</f>
        <v>120</v>
      </c>
      <c r="H6" s="65">
        <f>(F6)*G6</f>
        <v>2415.6</v>
      </c>
      <c r="I6" s="65">
        <f t="shared" ref="I6:I16" si="3">(F6*G6)*0.3*1.5</f>
        <v>1087.02</v>
      </c>
      <c r="J6" s="65">
        <f t="shared" si="1"/>
        <v>724.68</v>
      </c>
      <c r="K6" s="66">
        <f t="shared" si="2"/>
        <v>4227.3</v>
      </c>
    </row>
    <row r="7" spans="1:11">
      <c r="A7" s="59">
        <v>3</v>
      </c>
      <c r="B7" s="60">
        <v>88325</v>
      </c>
      <c r="C7" s="60" t="s">
        <v>191</v>
      </c>
      <c r="D7" s="61" t="s">
        <v>192</v>
      </c>
      <c r="E7" s="62" t="s">
        <v>188</v>
      </c>
      <c r="F7" s="63">
        <v>19.52</v>
      </c>
      <c r="G7" s="64">
        <f>10*12</f>
        <v>120</v>
      </c>
      <c r="H7" s="65">
        <f t="shared" si="0"/>
        <v>2342.4</v>
      </c>
      <c r="I7" s="65">
        <f t="shared" si="3"/>
        <v>1054.08</v>
      </c>
      <c r="J7" s="65">
        <f t="shared" si="1"/>
        <v>702.72</v>
      </c>
      <c r="K7" s="66">
        <f t="shared" si="2"/>
        <v>4099.2</v>
      </c>
    </row>
    <row r="8" spans="1:11">
      <c r="A8" s="59">
        <v>4</v>
      </c>
      <c r="B8" s="60">
        <v>88310</v>
      </c>
      <c r="C8" s="60" t="s">
        <v>193</v>
      </c>
      <c r="D8" s="61" t="s">
        <v>194</v>
      </c>
      <c r="E8" s="62" t="s">
        <v>188</v>
      </c>
      <c r="F8" s="63">
        <v>21.36</v>
      </c>
      <c r="G8" s="64">
        <f>15*12</f>
        <v>180</v>
      </c>
      <c r="H8" s="65">
        <f t="shared" si="0"/>
        <v>3844.7999999999997</v>
      </c>
      <c r="I8" s="65">
        <f t="shared" si="3"/>
        <v>1730.1599999999999</v>
      </c>
      <c r="J8" s="65">
        <f t="shared" si="1"/>
        <v>1153.4399999999998</v>
      </c>
      <c r="K8" s="66">
        <f t="shared" si="2"/>
        <v>6728.3999999999987</v>
      </c>
    </row>
    <row r="9" spans="1:11" ht="29">
      <c r="A9" s="59">
        <v>5</v>
      </c>
      <c r="B9" s="60">
        <v>88267</v>
      </c>
      <c r="C9" s="60" t="s">
        <v>195</v>
      </c>
      <c r="D9" s="61" t="s">
        <v>196</v>
      </c>
      <c r="E9" s="62" t="s">
        <v>188</v>
      </c>
      <c r="F9" s="63">
        <v>20.36</v>
      </c>
      <c r="G9" s="64">
        <f>15*12</f>
        <v>180</v>
      </c>
      <c r="H9" s="65">
        <f t="shared" si="0"/>
        <v>3664.7999999999997</v>
      </c>
      <c r="I9" s="65">
        <f t="shared" si="3"/>
        <v>1649.1599999999999</v>
      </c>
      <c r="J9" s="65">
        <f t="shared" si="1"/>
        <v>1099.4399999999998</v>
      </c>
      <c r="K9" s="66">
        <f t="shared" si="2"/>
        <v>6413.3999999999987</v>
      </c>
    </row>
    <row r="10" spans="1:11">
      <c r="A10" s="59">
        <v>6</v>
      </c>
      <c r="B10" s="60">
        <v>88273</v>
      </c>
      <c r="C10" s="60" t="s">
        <v>197</v>
      </c>
      <c r="D10" s="61" t="s">
        <v>198</v>
      </c>
      <c r="E10" s="62" t="s">
        <v>188</v>
      </c>
      <c r="F10" s="63">
        <v>20.46</v>
      </c>
      <c r="G10" s="64">
        <f>10*12</f>
        <v>120</v>
      </c>
      <c r="H10" s="65">
        <f t="shared" si="0"/>
        <v>2455.2000000000003</v>
      </c>
      <c r="I10" s="65">
        <f t="shared" si="3"/>
        <v>1104.8400000000001</v>
      </c>
      <c r="J10" s="65">
        <f t="shared" si="1"/>
        <v>736.56000000000006</v>
      </c>
      <c r="K10" s="66">
        <f t="shared" si="2"/>
        <v>4296.6000000000004</v>
      </c>
    </row>
    <row r="11" spans="1:11">
      <c r="A11" s="59">
        <v>7</v>
      </c>
      <c r="B11" s="60">
        <v>88317</v>
      </c>
      <c r="C11" s="60" t="s">
        <v>199</v>
      </c>
      <c r="D11" s="61" t="s">
        <v>200</v>
      </c>
      <c r="E11" s="62" t="s">
        <v>188</v>
      </c>
      <c r="F11" s="63">
        <v>20.399999999999999</v>
      </c>
      <c r="G11" s="64">
        <v>100</v>
      </c>
      <c r="H11" s="65">
        <f t="shared" si="0"/>
        <v>2039.9999999999998</v>
      </c>
      <c r="I11" s="65">
        <f t="shared" si="3"/>
        <v>917.99999999999977</v>
      </c>
      <c r="J11" s="65">
        <f t="shared" si="1"/>
        <v>611.99999999999989</v>
      </c>
      <c r="K11" s="66">
        <f t="shared" si="2"/>
        <v>3569.9999999999995</v>
      </c>
    </row>
    <row r="12" spans="1:11">
      <c r="A12" s="59">
        <v>8</v>
      </c>
      <c r="B12" s="60">
        <v>88315</v>
      </c>
      <c r="C12" s="60" t="s">
        <v>201</v>
      </c>
      <c r="D12" s="61" t="s">
        <v>202</v>
      </c>
      <c r="E12" s="62" t="s">
        <v>188</v>
      </c>
      <c r="F12" s="63">
        <v>20.13</v>
      </c>
      <c r="G12" s="64">
        <v>100</v>
      </c>
      <c r="H12" s="65">
        <f t="shared" si="0"/>
        <v>2013</v>
      </c>
      <c r="I12" s="65">
        <f t="shared" si="3"/>
        <v>905.84999999999991</v>
      </c>
      <c r="J12" s="65">
        <f t="shared" si="1"/>
        <v>603.9</v>
      </c>
      <c r="K12" s="66">
        <f t="shared" si="2"/>
        <v>3522.75</v>
      </c>
    </row>
    <row r="13" spans="1:11">
      <c r="A13" s="59">
        <v>9</v>
      </c>
      <c r="B13" s="60">
        <v>88264</v>
      </c>
      <c r="C13" s="60" t="s">
        <v>203</v>
      </c>
      <c r="D13" s="61" t="s">
        <v>204</v>
      </c>
      <c r="E13" s="62" t="s">
        <v>188</v>
      </c>
      <c r="F13" s="63">
        <v>21.01</v>
      </c>
      <c r="G13" s="64">
        <f>20*12</f>
        <v>240</v>
      </c>
      <c r="H13" s="65">
        <f t="shared" si="0"/>
        <v>5042.4000000000005</v>
      </c>
      <c r="I13" s="65">
        <f t="shared" si="3"/>
        <v>2269.08</v>
      </c>
      <c r="J13" s="65">
        <f t="shared" si="1"/>
        <v>1512.72</v>
      </c>
      <c r="K13" s="66">
        <f t="shared" si="2"/>
        <v>8824.2000000000007</v>
      </c>
    </row>
    <row r="14" spans="1:11">
      <c r="A14" s="59">
        <v>10</v>
      </c>
      <c r="B14" s="60">
        <v>90775</v>
      </c>
      <c r="C14" s="60" t="s">
        <v>205</v>
      </c>
      <c r="D14" s="61" t="s">
        <v>206</v>
      </c>
      <c r="E14" s="62" t="s">
        <v>188</v>
      </c>
      <c r="F14" s="63">
        <v>19.05</v>
      </c>
      <c r="G14" s="64">
        <f>10*12</f>
        <v>120</v>
      </c>
      <c r="H14" s="65">
        <f t="shared" si="0"/>
        <v>2286</v>
      </c>
      <c r="I14" s="65">
        <f t="shared" si="3"/>
        <v>1028.6999999999998</v>
      </c>
      <c r="J14" s="65">
        <f t="shared" si="1"/>
        <v>685.8</v>
      </c>
      <c r="K14" s="66">
        <f t="shared" si="2"/>
        <v>4000.5</v>
      </c>
    </row>
    <row r="15" spans="1:11" ht="29">
      <c r="A15" s="59">
        <v>11</v>
      </c>
      <c r="B15" s="60">
        <v>88252</v>
      </c>
      <c r="C15" s="60" t="s">
        <v>207</v>
      </c>
      <c r="D15" s="61" t="s">
        <v>208</v>
      </c>
      <c r="E15" s="62" t="s">
        <v>188</v>
      </c>
      <c r="F15" s="63">
        <v>17.02</v>
      </c>
      <c r="G15" s="64">
        <f>20*12</f>
        <v>240</v>
      </c>
      <c r="H15" s="65">
        <f t="shared" si="0"/>
        <v>4084.7999999999997</v>
      </c>
      <c r="I15" s="65">
        <f t="shared" si="3"/>
        <v>1838.1599999999999</v>
      </c>
      <c r="J15" s="65">
        <f t="shared" si="1"/>
        <v>1225.4399999999998</v>
      </c>
      <c r="K15" s="66">
        <f t="shared" si="2"/>
        <v>7148.3999999999987</v>
      </c>
    </row>
    <row r="16" spans="1:11">
      <c r="A16" s="59">
        <v>12</v>
      </c>
      <c r="B16" s="60">
        <v>90768</v>
      </c>
      <c r="C16" s="60" t="s">
        <v>209</v>
      </c>
      <c r="D16" s="61" t="s">
        <v>210</v>
      </c>
      <c r="E16" s="62" t="s">
        <v>188</v>
      </c>
      <c r="F16" s="67">
        <v>68.23</v>
      </c>
      <c r="G16" s="68">
        <f>15*12</f>
        <v>180</v>
      </c>
      <c r="H16" s="65">
        <f t="shared" si="0"/>
        <v>12281.400000000001</v>
      </c>
      <c r="I16" s="65">
        <f t="shared" si="3"/>
        <v>5526.63</v>
      </c>
      <c r="J16" s="65">
        <f t="shared" si="1"/>
        <v>3684.42</v>
      </c>
      <c r="K16" s="66">
        <f t="shared" si="2"/>
        <v>21492.450000000004</v>
      </c>
    </row>
    <row r="17" spans="1:11" ht="15" thickBot="1">
      <c r="A17" s="59">
        <v>13</v>
      </c>
      <c r="B17" s="60" t="s">
        <v>1175</v>
      </c>
      <c r="C17" s="60" t="s">
        <v>1175</v>
      </c>
      <c r="D17" s="61" t="s">
        <v>1174</v>
      </c>
      <c r="E17" s="62" t="s">
        <v>188</v>
      </c>
      <c r="F17" s="67" t="s">
        <v>1175</v>
      </c>
      <c r="G17" s="68" t="s">
        <v>1175</v>
      </c>
      <c r="H17" s="65" t="s">
        <v>1175</v>
      </c>
      <c r="I17" s="65" t="s">
        <v>1175</v>
      </c>
      <c r="J17" s="65" t="s">
        <v>1175</v>
      </c>
      <c r="K17" s="66">
        <f>SUM(K5:K16)*0.2</f>
        <v>15715.14</v>
      </c>
    </row>
    <row r="18" spans="1:11">
      <c r="A18" s="416" t="s">
        <v>211</v>
      </c>
      <c r="B18" s="417"/>
      <c r="C18" s="417"/>
      <c r="D18" s="418"/>
      <c r="E18" s="418"/>
      <c r="F18" s="418"/>
      <c r="G18" s="418"/>
      <c r="H18" s="75">
        <f>SUM(H5:H17)</f>
        <v>44900.4</v>
      </c>
      <c r="I18" s="75">
        <f>SUM(I5:I17)</f>
        <v>20205.18</v>
      </c>
      <c r="J18" s="75">
        <f>SUM(J5:J17)</f>
        <v>13470.119999999999</v>
      </c>
      <c r="K18" s="76">
        <f>SUM(K5:K17)</f>
        <v>94290.84</v>
      </c>
    </row>
    <row r="19" spans="1:11">
      <c r="A19" s="419" t="s">
        <v>167</v>
      </c>
      <c r="B19" s="420"/>
      <c r="C19" s="420"/>
      <c r="D19" s="421"/>
      <c r="E19" s="421"/>
      <c r="F19" s="421"/>
      <c r="G19" s="421"/>
      <c r="H19" s="421"/>
      <c r="I19" s="421"/>
      <c r="J19" s="421"/>
      <c r="K19" s="168">
        <v>0.23448210344827625</v>
      </c>
    </row>
    <row r="20" spans="1:11">
      <c r="A20" s="419" t="s">
        <v>1176</v>
      </c>
      <c r="B20" s="420"/>
      <c r="C20" s="420"/>
      <c r="D20" s="421"/>
      <c r="E20" s="421"/>
      <c r="F20" s="421"/>
      <c r="G20" s="421"/>
      <c r="H20" s="421"/>
      <c r="I20" s="421"/>
      <c r="J20" s="421"/>
      <c r="K20" s="77">
        <f>K18*(1+K19)</f>
        <v>116400.35449910485</v>
      </c>
    </row>
    <row r="21" spans="1:11" ht="15" thickBot="1">
      <c r="A21" s="399" t="s">
        <v>1177</v>
      </c>
      <c r="B21" s="400"/>
      <c r="C21" s="400"/>
      <c r="D21" s="401"/>
      <c r="E21" s="401"/>
      <c r="F21" s="401"/>
      <c r="G21" s="401"/>
      <c r="H21" s="401"/>
      <c r="I21" s="401"/>
      <c r="J21" s="401"/>
      <c r="K21" s="78">
        <f>K20/12</f>
        <v>9700.0295415920718</v>
      </c>
    </row>
    <row r="22" spans="1:11" ht="36.75" customHeight="1">
      <c r="A22" s="402" t="s">
        <v>1178</v>
      </c>
      <c r="B22" s="403"/>
      <c r="C22" s="403"/>
      <c r="D22" s="403"/>
      <c r="E22" s="403"/>
      <c r="F22" s="403"/>
      <c r="G22" s="403"/>
      <c r="H22" s="403"/>
      <c r="I22" s="403"/>
      <c r="J22" s="403"/>
      <c r="K22" s="403"/>
    </row>
  </sheetData>
  <mergeCells count="8">
    <mergeCell ref="A21:J21"/>
    <mergeCell ref="A22:K22"/>
    <mergeCell ref="A1:K1"/>
    <mergeCell ref="A2:K2"/>
    <mergeCell ref="A3:K3"/>
    <mergeCell ref="A18:G18"/>
    <mergeCell ref="A19:J19"/>
    <mergeCell ref="A20:J20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Planilha13"/>
  <dimension ref="A1:M522"/>
  <sheetViews>
    <sheetView topLeftCell="A470" workbookViewId="0">
      <selection activeCell="A509" sqref="A509:E512"/>
    </sheetView>
  </sheetViews>
  <sheetFormatPr defaultColWidth="9.1796875" defaultRowHeight="10.5"/>
  <cols>
    <col min="1" max="1" width="4.1796875" style="208" bestFit="1" customWidth="1"/>
    <col min="2" max="2" width="19" style="223" bestFit="1" customWidth="1"/>
    <col min="3" max="3" width="10.453125" style="223" customWidth="1"/>
    <col min="4" max="4" width="62" style="208" bestFit="1" customWidth="1"/>
    <col min="5" max="5" width="12.54296875" style="223" customWidth="1"/>
    <col min="6" max="6" width="11.453125" style="224" bestFit="1" customWidth="1"/>
    <col min="7" max="7" width="20" style="208" bestFit="1" customWidth="1"/>
    <col min="8" max="8" width="17.81640625" style="208" bestFit="1" customWidth="1"/>
    <col min="9" max="9" width="5.1796875" style="208" bestFit="1" customWidth="1"/>
    <col min="10" max="10" width="13.1796875" style="208" bestFit="1" customWidth="1"/>
    <col min="11" max="11" width="20" style="208" bestFit="1" customWidth="1"/>
    <col min="12" max="12" width="17.81640625" style="227" bestFit="1" customWidth="1"/>
    <col min="13" max="13" width="11.26953125" style="208" bestFit="1" customWidth="1"/>
    <col min="14" max="18" width="9.1796875" style="208"/>
    <col min="19" max="19" width="9.1796875" style="208" customWidth="1"/>
    <col min="20" max="16384" width="9.1796875" style="208"/>
  </cols>
  <sheetData>
    <row r="1" spans="1:12" ht="11" thickBot="1">
      <c r="A1" s="427" t="s">
        <v>225</v>
      </c>
      <c r="B1" s="428"/>
      <c r="C1" s="428"/>
      <c r="D1" s="428"/>
      <c r="E1" s="428"/>
      <c r="F1" s="428"/>
      <c r="G1" s="428"/>
      <c r="H1" s="429"/>
      <c r="I1" s="207"/>
      <c r="L1" s="208"/>
    </row>
    <row r="2" spans="1:12" ht="11" thickBot="1">
      <c r="A2" s="430" t="s">
        <v>226</v>
      </c>
      <c r="B2" s="431"/>
      <c r="C2" s="431"/>
      <c r="D2" s="431"/>
      <c r="E2" s="431"/>
      <c r="F2" s="431"/>
      <c r="G2" s="431"/>
      <c r="H2" s="432"/>
      <c r="I2" s="209"/>
      <c r="L2" s="208"/>
    </row>
    <row r="3" spans="1:12" ht="20.149999999999999" customHeight="1" thickBot="1">
      <c r="A3" s="225" t="s">
        <v>227</v>
      </c>
      <c r="B3" s="225" t="s">
        <v>228</v>
      </c>
      <c r="C3" s="240" t="s">
        <v>755</v>
      </c>
      <c r="D3" s="225" t="s">
        <v>229</v>
      </c>
      <c r="E3" s="225" t="s">
        <v>230</v>
      </c>
      <c r="F3" s="225" t="s">
        <v>231</v>
      </c>
      <c r="G3" s="225" t="s">
        <v>756</v>
      </c>
      <c r="H3" s="225" t="s">
        <v>757</v>
      </c>
      <c r="I3" s="209"/>
      <c r="L3" s="208"/>
    </row>
    <row r="4" spans="1:12" ht="11" thickBot="1">
      <c r="A4" s="210">
        <v>1</v>
      </c>
      <c r="B4" s="211" t="s">
        <v>759</v>
      </c>
      <c r="C4" s="211">
        <v>1381</v>
      </c>
      <c r="D4" s="212" t="s">
        <v>235</v>
      </c>
      <c r="E4" s="211" t="s">
        <v>236</v>
      </c>
      <c r="F4" s="211">
        <v>100</v>
      </c>
      <c r="G4" s="213" t="s">
        <v>780</v>
      </c>
      <c r="H4" s="214">
        <f t="shared" ref="H4:H35" si="0">F4*G4</f>
        <v>56.999999999999993</v>
      </c>
      <c r="I4" s="207"/>
      <c r="L4" s="208"/>
    </row>
    <row r="5" spans="1:12" ht="11" thickBot="1">
      <c r="A5" s="210">
        <v>2</v>
      </c>
      <c r="B5" s="211" t="s">
        <v>759</v>
      </c>
      <c r="C5" s="211">
        <v>34353</v>
      </c>
      <c r="D5" s="212" t="s">
        <v>237</v>
      </c>
      <c r="E5" s="211" t="s">
        <v>236</v>
      </c>
      <c r="F5" s="211">
        <v>100</v>
      </c>
      <c r="G5" s="213" t="s">
        <v>781</v>
      </c>
      <c r="H5" s="214">
        <f t="shared" si="0"/>
        <v>113.99999999999999</v>
      </c>
      <c r="I5" s="207"/>
      <c r="L5" s="208"/>
    </row>
    <row r="6" spans="1:12" ht="11" thickBot="1">
      <c r="A6" s="210">
        <v>3</v>
      </c>
      <c r="B6" s="211" t="s">
        <v>759</v>
      </c>
      <c r="C6" s="211">
        <v>37595</v>
      </c>
      <c r="D6" s="212" t="s">
        <v>238</v>
      </c>
      <c r="E6" s="211" t="s">
        <v>236</v>
      </c>
      <c r="F6" s="211">
        <v>100</v>
      </c>
      <c r="G6" s="213" t="s">
        <v>782</v>
      </c>
      <c r="H6" s="214">
        <f t="shared" si="0"/>
        <v>174</v>
      </c>
      <c r="I6" s="207"/>
      <c r="L6" s="208"/>
    </row>
    <row r="7" spans="1:12" ht="11" thickBot="1">
      <c r="A7" s="210">
        <v>4</v>
      </c>
      <c r="B7" s="211" t="s">
        <v>759</v>
      </c>
      <c r="C7" s="211">
        <v>37596</v>
      </c>
      <c r="D7" s="212" t="s">
        <v>239</v>
      </c>
      <c r="E7" s="211" t="s">
        <v>236</v>
      </c>
      <c r="F7" s="211">
        <v>100</v>
      </c>
      <c r="G7" s="213" t="s">
        <v>783</v>
      </c>
      <c r="H7" s="214">
        <f t="shared" si="0"/>
        <v>258</v>
      </c>
      <c r="I7" s="207"/>
      <c r="L7" s="208"/>
    </row>
    <row r="8" spans="1:12" ht="11" thickBot="1">
      <c r="A8" s="210">
        <v>5</v>
      </c>
      <c r="B8" s="211" t="s">
        <v>759</v>
      </c>
      <c r="C8" s="211">
        <v>36886</v>
      </c>
      <c r="D8" s="212" t="s">
        <v>240</v>
      </c>
      <c r="E8" s="211" t="s">
        <v>236</v>
      </c>
      <c r="F8" s="211">
        <v>100</v>
      </c>
      <c r="G8" s="213" t="s">
        <v>784</v>
      </c>
      <c r="H8" s="214">
        <f t="shared" si="0"/>
        <v>61</v>
      </c>
      <c r="I8" s="207"/>
      <c r="L8" s="208"/>
    </row>
    <row r="9" spans="1:12" ht="11" thickBot="1">
      <c r="A9" s="210">
        <v>6</v>
      </c>
      <c r="B9" s="211" t="s">
        <v>759</v>
      </c>
      <c r="C9" s="211">
        <v>4374</v>
      </c>
      <c r="D9" s="212" t="s">
        <v>241</v>
      </c>
      <c r="E9" s="211" t="s">
        <v>242</v>
      </c>
      <c r="F9" s="211">
        <v>100</v>
      </c>
      <c r="G9" s="213" t="s">
        <v>785</v>
      </c>
      <c r="H9" s="214">
        <f t="shared" si="0"/>
        <v>18</v>
      </c>
      <c r="I9" s="207"/>
      <c r="L9" s="208"/>
    </row>
    <row r="10" spans="1:12" ht="21.5" thickBot="1">
      <c r="A10" s="210">
        <v>7</v>
      </c>
      <c r="B10" s="211" t="s">
        <v>759</v>
      </c>
      <c r="C10" s="211">
        <v>7568</v>
      </c>
      <c r="D10" s="212" t="s">
        <v>243</v>
      </c>
      <c r="E10" s="211" t="s">
        <v>242</v>
      </c>
      <c r="F10" s="211">
        <v>100</v>
      </c>
      <c r="G10" s="213" t="s">
        <v>786</v>
      </c>
      <c r="H10" s="214">
        <f t="shared" si="0"/>
        <v>30</v>
      </c>
      <c r="I10" s="207"/>
      <c r="L10" s="208"/>
    </row>
    <row r="11" spans="1:12" ht="21.5" thickBot="1">
      <c r="A11" s="210">
        <v>8</v>
      </c>
      <c r="B11" s="211" t="s">
        <v>759</v>
      </c>
      <c r="C11" s="211">
        <v>7584</v>
      </c>
      <c r="D11" s="212" t="s">
        <v>244</v>
      </c>
      <c r="E11" s="211" t="s">
        <v>242</v>
      </c>
      <c r="F11" s="211">
        <v>100</v>
      </c>
      <c r="G11" s="213" t="s">
        <v>787</v>
      </c>
      <c r="H11" s="214">
        <f t="shared" si="0"/>
        <v>46</v>
      </c>
      <c r="I11" s="207"/>
      <c r="L11" s="208"/>
    </row>
    <row r="12" spans="1:12" ht="11" thickBot="1">
      <c r="A12" s="210">
        <v>9</v>
      </c>
      <c r="B12" s="211" t="s">
        <v>759</v>
      </c>
      <c r="C12" s="211">
        <v>11945</v>
      </c>
      <c r="D12" s="212" t="s">
        <v>245</v>
      </c>
      <c r="E12" s="211" t="s">
        <v>242</v>
      </c>
      <c r="F12" s="211">
        <v>100</v>
      </c>
      <c r="G12" s="213" t="s">
        <v>788</v>
      </c>
      <c r="H12" s="214">
        <f t="shared" si="0"/>
        <v>3</v>
      </c>
      <c r="I12" s="207"/>
      <c r="L12" s="208"/>
    </row>
    <row r="13" spans="1:12" ht="11" thickBot="1">
      <c r="A13" s="210">
        <v>10</v>
      </c>
      <c r="B13" s="211" t="s">
        <v>759</v>
      </c>
      <c r="C13" s="211">
        <v>11946</v>
      </c>
      <c r="D13" s="212" t="s">
        <v>246</v>
      </c>
      <c r="E13" s="211" t="s">
        <v>242</v>
      </c>
      <c r="F13" s="211">
        <v>100</v>
      </c>
      <c r="G13" s="213" t="s">
        <v>788</v>
      </c>
      <c r="H13" s="214">
        <f t="shared" si="0"/>
        <v>3</v>
      </c>
      <c r="I13" s="207"/>
      <c r="L13" s="208"/>
    </row>
    <row r="14" spans="1:12" ht="11" thickBot="1">
      <c r="A14" s="210">
        <v>11</v>
      </c>
      <c r="B14" s="211" t="s">
        <v>759</v>
      </c>
      <c r="C14" s="211">
        <v>4375</v>
      </c>
      <c r="D14" s="212" t="s">
        <v>247</v>
      </c>
      <c r="E14" s="211" t="s">
        <v>242</v>
      </c>
      <c r="F14" s="211">
        <v>100</v>
      </c>
      <c r="G14" s="213" t="s">
        <v>789</v>
      </c>
      <c r="H14" s="214">
        <f t="shared" si="0"/>
        <v>5</v>
      </c>
      <c r="I14" s="207"/>
      <c r="L14" s="208"/>
    </row>
    <row r="15" spans="1:12" ht="21.5" thickBot="1">
      <c r="A15" s="210">
        <v>12</v>
      </c>
      <c r="B15" s="211" t="s">
        <v>759</v>
      </c>
      <c r="C15" s="211">
        <v>11950</v>
      </c>
      <c r="D15" s="212" t="s">
        <v>248</v>
      </c>
      <c r="E15" s="211" t="s">
        <v>242</v>
      </c>
      <c r="F15" s="211">
        <v>100</v>
      </c>
      <c r="G15" s="213" t="s">
        <v>790</v>
      </c>
      <c r="H15" s="214">
        <f t="shared" si="0"/>
        <v>10</v>
      </c>
      <c r="I15" s="207"/>
      <c r="L15" s="208"/>
    </row>
    <row r="16" spans="1:12" ht="11" thickBot="1">
      <c r="A16" s="210">
        <v>13</v>
      </c>
      <c r="B16" s="211" t="s">
        <v>759</v>
      </c>
      <c r="C16" s="211">
        <v>4376</v>
      </c>
      <c r="D16" s="212" t="s">
        <v>249</v>
      </c>
      <c r="E16" s="211" t="s">
        <v>242</v>
      </c>
      <c r="F16" s="211">
        <v>100</v>
      </c>
      <c r="G16" s="213" t="s">
        <v>791</v>
      </c>
      <c r="H16" s="214">
        <f t="shared" si="0"/>
        <v>9</v>
      </c>
      <c r="I16" s="207"/>
      <c r="L16" s="208"/>
    </row>
    <row r="17" spans="1:12" ht="21.5" thickBot="1">
      <c r="A17" s="210">
        <v>14</v>
      </c>
      <c r="B17" s="211" t="s">
        <v>759</v>
      </c>
      <c r="C17" s="211">
        <v>7583</v>
      </c>
      <c r="D17" s="212" t="s">
        <v>250</v>
      </c>
      <c r="E17" s="211" t="s">
        <v>242</v>
      </c>
      <c r="F17" s="211">
        <v>100</v>
      </c>
      <c r="G17" s="213" t="s">
        <v>792</v>
      </c>
      <c r="H17" s="214">
        <f t="shared" si="0"/>
        <v>20</v>
      </c>
      <c r="I17" s="207"/>
      <c r="L17" s="208"/>
    </row>
    <row r="18" spans="1:12" ht="21.5" thickBot="1">
      <c r="A18" s="210">
        <v>15</v>
      </c>
      <c r="B18" s="211" t="s">
        <v>759</v>
      </c>
      <c r="C18" s="211">
        <v>4350</v>
      </c>
      <c r="D18" s="212" t="s">
        <v>251</v>
      </c>
      <c r="E18" s="211" t="s">
        <v>242</v>
      </c>
      <c r="F18" s="211">
        <v>100</v>
      </c>
      <c r="G18" s="213" t="s">
        <v>793</v>
      </c>
      <c r="H18" s="214">
        <f t="shared" si="0"/>
        <v>47</v>
      </c>
      <c r="I18" s="207"/>
      <c r="L18" s="208"/>
    </row>
    <row r="19" spans="1:12" ht="11" thickBot="1">
      <c r="A19" s="210">
        <v>16</v>
      </c>
      <c r="B19" s="211" t="s">
        <v>759</v>
      </c>
      <c r="C19" s="211">
        <v>11161</v>
      </c>
      <c r="D19" s="212" t="s">
        <v>252</v>
      </c>
      <c r="E19" s="211" t="s">
        <v>253</v>
      </c>
      <c r="F19" s="211">
        <v>20</v>
      </c>
      <c r="G19" s="213" t="s">
        <v>794</v>
      </c>
      <c r="H19" s="214">
        <f t="shared" si="0"/>
        <v>18.600000000000001</v>
      </c>
      <c r="I19" s="207"/>
      <c r="L19" s="208"/>
    </row>
    <row r="20" spans="1:12" ht="11" thickBot="1">
      <c r="A20" s="210">
        <v>17</v>
      </c>
      <c r="B20" s="211" t="s">
        <v>759</v>
      </c>
      <c r="C20" s="211">
        <v>1107</v>
      </c>
      <c r="D20" s="212" t="s">
        <v>254</v>
      </c>
      <c r="E20" s="211" t="s">
        <v>253</v>
      </c>
      <c r="F20" s="211">
        <v>20</v>
      </c>
      <c r="G20" s="213" t="s">
        <v>795</v>
      </c>
      <c r="H20" s="214">
        <f t="shared" si="0"/>
        <v>12.8</v>
      </c>
      <c r="I20" s="207"/>
      <c r="L20" s="208"/>
    </row>
    <row r="21" spans="1:12" ht="11" thickBot="1">
      <c r="A21" s="210">
        <v>18</v>
      </c>
      <c r="B21" s="211" t="s">
        <v>759</v>
      </c>
      <c r="C21" s="211">
        <v>40871</v>
      </c>
      <c r="D21" s="212" t="s">
        <v>255</v>
      </c>
      <c r="E21" s="211" t="s">
        <v>256</v>
      </c>
      <c r="F21" s="211">
        <v>30</v>
      </c>
      <c r="G21" s="213" t="s">
        <v>796</v>
      </c>
      <c r="H21" s="214">
        <f t="shared" si="0"/>
        <v>2373.6000000000004</v>
      </c>
      <c r="I21" s="207"/>
      <c r="L21" s="208"/>
    </row>
    <row r="22" spans="1:12" ht="21.5" thickBot="1">
      <c r="A22" s="210">
        <v>19</v>
      </c>
      <c r="B22" s="211" t="s">
        <v>759</v>
      </c>
      <c r="C22" s="211">
        <v>39413</v>
      </c>
      <c r="D22" s="212" t="s">
        <v>257</v>
      </c>
      <c r="E22" s="211" t="s">
        <v>258</v>
      </c>
      <c r="F22" s="211">
        <v>50</v>
      </c>
      <c r="G22" s="213" t="s">
        <v>797</v>
      </c>
      <c r="H22" s="214">
        <f t="shared" si="0"/>
        <v>1030</v>
      </c>
      <c r="I22" s="207"/>
      <c r="L22" s="208"/>
    </row>
    <row r="23" spans="1:12" ht="21.5" thickBot="1">
      <c r="A23" s="210">
        <v>20</v>
      </c>
      <c r="B23" s="211" t="s">
        <v>759</v>
      </c>
      <c r="C23" s="211">
        <v>2432</v>
      </c>
      <c r="D23" s="212" t="s">
        <v>259</v>
      </c>
      <c r="E23" s="211" t="s">
        <v>242</v>
      </c>
      <c r="F23" s="211">
        <v>10</v>
      </c>
      <c r="G23" s="213" t="s">
        <v>798</v>
      </c>
      <c r="H23" s="214">
        <f t="shared" si="0"/>
        <v>269.5</v>
      </c>
      <c r="I23" s="207"/>
      <c r="L23" s="208"/>
    </row>
    <row r="24" spans="1:12" ht="21.5" thickBot="1">
      <c r="A24" s="210">
        <v>21</v>
      </c>
      <c r="B24" s="211" t="s">
        <v>759</v>
      </c>
      <c r="C24" s="211">
        <v>2418</v>
      </c>
      <c r="D24" s="212" t="s">
        <v>260</v>
      </c>
      <c r="E24" s="211" t="s">
        <v>242</v>
      </c>
      <c r="F24" s="211">
        <v>10</v>
      </c>
      <c r="G24" s="213" t="s">
        <v>799</v>
      </c>
      <c r="H24" s="214">
        <f t="shared" si="0"/>
        <v>125</v>
      </c>
      <c r="I24" s="207"/>
      <c r="L24" s="208"/>
    </row>
    <row r="25" spans="1:12" ht="21.5" thickBot="1">
      <c r="A25" s="210">
        <v>22</v>
      </c>
      <c r="B25" s="211" t="s">
        <v>759</v>
      </c>
      <c r="C25" s="211">
        <v>2433</v>
      </c>
      <c r="D25" s="212" t="s">
        <v>261</v>
      </c>
      <c r="E25" s="211" t="s">
        <v>242</v>
      </c>
      <c r="F25" s="211">
        <v>10</v>
      </c>
      <c r="G25" s="213" t="s">
        <v>800</v>
      </c>
      <c r="H25" s="214">
        <f t="shared" si="0"/>
        <v>91.300000000000011</v>
      </c>
      <c r="I25" s="207"/>
      <c r="L25" s="208"/>
    </row>
    <row r="26" spans="1:12" ht="21.5" thickBot="1">
      <c r="A26" s="210">
        <v>23</v>
      </c>
      <c r="B26" s="211" t="s">
        <v>759</v>
      </c>
      <c r="C26" s="211">
        <v>2420</v>
      </c>
      <c r="D26" s="212" t="s">
        <v>262</v>
      </c>
      <c r="E26" s="211" t="s">
        <v>242</v>
      </c>
      <c r="F26" s="211">
        <v>10</v>
      </c>
      <c r="G26" s="213" t="s">
        <v>801</v>
      </c>
      <c r="H26" s="214">
        <f t="shared" si="0"/>
        <v>156.80000000000001</v>
      </c>
      <c r="I26" s="207"/>
      <c r="L26" s="208"/>
    </row>
    <row r="27" spans="1:12" ht="21.5" thickBot="1">
      <c r="A27" s="210">
        <v>24</v>
      </c>
      <c r="B27" s="211" t="s">
        <v>759</v>
      </c>
      <c r="C27" s="211">
        <v>2421</v>
      </c>
      <c r="D27" s="212" t="s">
        <v>263</v>
      </c>
      <c r="E27" s="211" t="s">
        <v>242</v>
      </c>
      <c r="F27" s="211">
        <v>10</v>
      </c>
      <c r="G27" s="213" t="s">
        <v>802</v>
      </c>
      <c r="H27" s="214">
        <f t="shared" si="0"/>
        <v>342</v>
      </c>
      <c r="I27" s="207"/>
      <c r="L27" s="208"/>
    </row>
    <row r="28" spans="1:12" ht="21.5" thickBot="1">
      <c r="A28" s="210">
        <v>25</v>
      </c>
      <c r="B28" s="211" t="s">
        <v>759</v>
      </c>
      <c r="C28" s="211">
        <v>11447</v>
      </c>
      <c r="D28" s="212" t="s">
        <v>264</v>
      </c>
      <c r="E28" s="211" t="s">
        <v>242</v>
      </c>
      <c r="F28" s="211">
        <v>10</v>
      </c>
      <c r="G28" s="213" t="s">
        <v>803</v>
      </c>
      <c r="H28" s="214">
        <f t="shared" si="0"/>
        <v>309.8</v>
      </c>
      <c r="I28" s="207"/>
      <c r="L28" s="208"/>
    </row>
    <row r="29" spans="1:12" ht="11" thickBot="1">
      <c r="A29" s="210">
        <v>26</v>
      </c>
      <c r="B29" s="211" t="s">
        <v>759</v>
      </c>
      <c r="C29" s="211">
        <v>2429</v>
      </c>
      <c r="D29" s="212" t="s">
        <v>265</v>
      </c>
      <c r="E29" s="211" t="s">
        <v>242</v>
      </c>
      <c r="F29" s="211">
        <v>10</v>
      </c>
      <c r="G29" s="213" t="s">
        <v>804</v>
      </c>
      <c r="H29" s="214">
        <f t="shared" si="0"/>
        <v>784.2</v>
      </c>
      <c r="I29" s="207"/>
      <c r="L29" s="208"/>
    </row>
    <row r="30" spans="1:12" ht="11" thickBot="1">
      <c r="A30" s="210">
        <v>27</v>
      </c>
      <c r="B30" s="211" t="s">
        <v>759</v>
      </c>
      <c r="C30" s="211">
        <v>11449</v>
      </c>
      <c r="D30" s="212" t="s">
        <v>266</v>
      </c>
      <c r="E30" s="211" t="s">
        <v>242</v>
      </c>
      <c r="F30" s="211">
        <v>10</v>
      </c>
      <c r="G30" s="213" t="s">
        <v>805</v>
      </c>
      <c r="H30" s="214">
        <f t="shared" si="0"/>
        <v>844.80000000000007</v>
      </c>
      <c r="I30" s="207"/>
      <c r="L30" s="208"/>
    </row>
    <row r="31" spans="1:12" ht="11" thickBot="1">
      <c r="A31" s="210">
        <v>28</v>
      </c>
      <c r="B31" s="211" t="s">
        <v>759</v>
      </c>
      <c r="C31" s="211">
        <v>11451</v>
      </c>
      <c r="D31" s="212" t="s">
        <v>267</v>
      </c>
      <c r="E31" s="211" t="s">
        <v>242</v>
      </c>
      <c r="F31" s="211">
        <v>10</v>
      </c>
      <c r="G31" s="213" t="s">
        <v>806</v>
      </c>
      <c r="H31" s="214">
        <f t="shared" si="0"/>
        <v>830.6</v>
      </c>
      <c r="I31" s="207"/>
      <c r="L31" s="208"/>
    </row>
    <row r="32" spans="1:12" ht="11" thickBot="1">
      <c r="A32" s="210">
        <v>29</v>
      </c>
      <c r="B32" s="211" t="s">
        <v>759</v>
      </c>
      <c r="C32" s="211">
        <v>12815</v>
      </c>
      <c r="D32" s="212" t="s">
        <v>268</v>
      </c>
      <c r="E32" s="211" t="s">
        <v>242</v>
      </c>
      <c r="F32" s="211">
        <v>30</v>
      </c>
      <c r="G32" s="213" t="s">
        <v>807</v>
      </c>
      <c r="H32" s="214">
        <f t="shared" si="0"/>
        <v>202.20000000000002</v>
      </c>
      <c r="I32" s="207"/>
      <c r="L32" s="208"/>
    </row>
    <row r="33" spans="1:12" ht="21.5" thickBot="1">
      <c r="A33" s="210">
        <v>30</v>
      </c>
      <c r="B33" s="211" t="s">
        <v>759</v>
      </c>
      <c r="C33" s="211">
        <v>39512</v>
      </c>
      <c r="D33" s="212" t="s">
        <v>269</v>
      </c>
      <c r="E33" s="211" t="s">
        <v>258</v>
      </c>
      <c r="F33" s="211">
        <v>50</v>
      </c>
      <c r="G33" s="213" t="s">
        <v>808</v>
      </c>
      <c r="H33" s="214">
        <f t="shared" si="0"/>
        <v>3313.0000000000005</v>
      </c>
      <c r="I33" s="207"/>
      <c r="L33" s="208"/>
    </row>
    <row r="34" spans="1:12" ht="21.5" thickBot="1">
      <c r="A34" s="210">
        <v>31</v>
      </c>
      <c r="B34" s="211" t="s">
        <v>759</v>
      </c>
      <c r="C34" s="211">
        <v>39511</v>
      </c>
      <c r="D34" s="212" t="s">
        <v>270</v>
      </c>
      <c r="E34" s="211" t="s">
        <v>258</v>
      </c>
      <c r="F34" s="211">
        <v>50</v>
      </c>
      <c r="G34" s="213" t="s">
        <v>809</v>
      </c>
      <c r="H34" s="214">
        <f t="shared" si="0"/>
        <v>3613.5</v>
      </c>
      <c r="I34" s="207"/>
      <c r="L34" s="208"/>
    </row>
    <row r="35" spans="1:12" ht="21.5" thickBot="1">
      <c r="A35" s="210">
        <v>32</v>
      </c>
      <c r="B35" s="211" t="s">
        <v>759</v>
      </c>
      <c r="C35" s="211">
        <v>39513</v>
      </c>
      <c r="D35" s="212" t="s">
        <v>271</v>
      </c>
      <c r="E35" s="211" t="s">
        <v>258</v>
      </c>
      <c r="F35" s="211">
        <v>50</v>
      </c>
      <c r="G35" s="213" t="s">
        <v>810</v>
      </c>
      <c r="H35" s="214">
        <f t="shared" si="0"/>
        <v>3876</v>
      </c>
      <c r="I35" s="207"/>
      <c r="L35" s="208"/>
    </row>
    <row r="36" spans="1:12" ht="11" thickBot="1">
      <c r="A36" s="210">
        <v>33</v>
      </c>
      <c r="B36" s="211" t="s">
        <v>759</v>
      </c>
      <c r="C36" s="211">
        <v>7307</v>
      </c>
      <c r="D36" s="212" t="s">
        <v>272</v>
      </c>
      <c r="E36" s="211" t="s">
        <v>273</v>
      </c>
      <c r="F36" s="211">
        <v>5</v>
      </c>
      <c r="G36" s="213" t="s">
        <v>811</v>
      </c>
      <c r="H36" s="214">
        <f t="shared" ref="H36:H67" si="1">F36*G36</f>
        <v>111.05000000000001</v>
      </c>
      <c r="I36" s="207"/>
      <c r="L36" s="208"/>
    </row>
    <row r="37" spans="1:12" ht="11" thickBot="1">
      <c r="A37" s="210">
        <v>34</v>
      </c>
      <c r="B37" s="211" t="s">
        <v>759</v>
      </c>
      <c r="C37" s="211">
        <v>4229</v>
      </c>
      <c r="D37" s="212" t="s">
        <v>274</v>
      </c>
      <c r="E37" s="211" t="s">
        <v>253</v>
      </c>
      <c r="F37" s="211">
        <v>5</v>
      </c>
      <c r="G37" s="213" t="s">
        <v>812</v>
      </c>
      <c r="H37" s="214">
        <f t="shared" si="1"/>
        <v>135.80000000000001</v>
      </c>
      <c r="I37" s="207"/>
      <c r="L37" s="208"/>
    </row>
    <row r="38" spans="1:12" ht="11" thickBot="1">
      <c r="A38" s="210">
        <v>35</v>
      </c>
      <c r="B38" s="211" t="s">
        <v>759</v>
      </c>
      <c r="C38" s="211">
        <v>3671</v>
      </c>
      <c r="D38" s="212" t="s">
        <v>275</v>
      </c>
      <c r="E38" s="211" t="s">
        <v>276</v>
      </c>
      <c r="F38" s="211">
        <v>50</v>
      </c>
      <c r="G38" s="213" t="s">
        <v>813</v>
      </c>
      <c r="H38" s="214">
        <f t="shared" si="1"/>
        <v>44</v>
      </c>
      <c r="I38" s="207"/>
      <c r="L38" s="208"/>
    </row>
    <row r="39" spans="1:12" ht="11" thickBot="1">
      <c r="A39" s="210">
        <v>36</v>
      </c>
      <c r="B39" s="211" t="s">
        <v>759</v>
      </c>
      <c r="C39" s="211">
        <v>38383</v>
      </c>
      <c r="D39" s="212" t="s">
        <v>277</v>
      </c>
      <c r="E39" s="211" t="s">
        <v>278</v>
      </c>
      <c r="F39" s="211">
        <v>100</v>
      </c>
      <c r="G39" s="213" t="s">
        <v>814</v>
      </c>
      <c r="H39" s="214">
        <f t="shared" si="1"/>
        <v>164</v>
      </c>
      <c r="I39" s="207"/>
      <c r="L39" s="208"/>
    </row>
    <row r="40" spans="1:12" ht="11" thickBot="1">
      <c r="A40" s="210">
        <v>37</v>
      </c>
      <c r="B40" s="211" t="s">
        <v>759</v>
      </c>
      <c r="C40" s="211">
        <v>3768</v>
      </c>
      <c r="D40" s="212" t="s">
        <v>279</v>
      </c>
      <c r="E40" s="211" t="s">
        <v>278</v>
      </c>
      <c r="F40" s="211">
        <v>100</v>
      </c>
      <c r="G40" s="213" t="s">
        <v>815</v>
      </c>
      <c r="H40" s="214">
        <f t="shared" si="1"/>
        <v>210</v>
      </c>
      <c r="I40" s="207"/>
      <c r="L40" s="208"/>
    </row>
    <row r="41" spans="1:12" ht="11" thickBot="1">
      <c r="A41" s="210">
        <v>38</v>
      </c>
      <c r="B41" s="211" t="s">
        <v>759</v>
      </c>
      <c r="C41" s="211">
        <v>3767</v>
      </c>
      <c r="D41" s="212" t="s">
        <v>280</v>
      </c>
      <c r="E41" s="211" t="s">
        <v>278</v>
      </c>
      <c r="F41" s="211">
        <v>100</v>
      </c>
      <c r="G41" s="213" t="s">
        <v>816</v>
      </c>
      <c r="H41" s="214">
        <f t="shared" si="1"/>
        <v>50</v>
      </c>
      <c r="I41" s="207"/>
      <c r="L41" s="208"/>
    </row>
    <row r="42" spans="1:12" ht="11" thickBot="1">
      <c r="A42" s="210">
        <v>39</v>
      </c>
      <c r="B42" s="211" t="s">
        <v>759</v>
      </c>
      <c r="C42" s="211">
        <v>4051</v>
      </c>
      <c r="D42" s="212" t="s">
        <v>281</v>
      </c>
      <c r="E42" s="211" t="s">
        <v>282</v>
      </c>
      <c r="F42" s="211">
        <v>3</v>
      </c>
      <c r="G42" s="213" t="s">
        <v>817</v>
      </c>
      <c r="H42" s="214">
        <f t="shared" si="1"/>
        <v>171.89999999999998</v>
      </c>
      <c r="I42" s="207"/>
      <c r="L42" s="208"/>
    </row>
    <row r="43" spans="1:12" ht="11" thickBot="1">
      <c r="A43" s="210">
        <v>40</v>
      </c>
      <c r="B43" s="211" t="s">
        <v>759</v>
      </c>
      <c r="C43" s="211">
        <v>4048</v>
      </c>
      <c r="D43" s="212" t="s">
        <v>281</v>
      </c>
      <c r="E43" s="211" t="s">
        <v>283</v>
      </c>
      <c r="F43" s="211">
        <v>3</v>
      </c>
      <c r="G43" s="213" t="s">
        <v>818</v>
      </c>
      <c r="H43" s="214">
        <f t="shared" si="1"/>
        <v>9.5400000000000009</v>
      </c>
      <c r="I43" s="207"/>
      <c r="L43" s="208"/>
    </row>
    <row r="44" spans="1:12" ht="11" thickBot="1">
      <c r="A44" s="210">
        <v>41</v>
      </c>
      <c r="B44" s="211" t="s">
        <v>759</v>
      </c>
      <c r="C44" s="211">
        <v>4047</v>
      </c>
      <c r="D44" s="212" t="s">
        <v>281</v>
      </c>
      <c r="E44" s="211" t="s">
        <v>284</v>
      </c>
      <c r="F44" s="211">
        <v>3</v>
      </c>
      <c r="G44" s="213" t="s">
        <v>819</v>
      </c>
      <c r="H44" s="214">
        <f t="shared" si="1"/>
        <v>34.380000000000003</v>
      </c>
      <c r="I44" s="207"/>
      <c r="L44" s="208"/>
    </row>
    <row r="45" spans="1:12" ht="11" thickBot="1">
      <c r="A45" s="210">
        <v>42</v>
      </c>
      <c r="B45" s="211" t="s">
        <v>759</v>
      </c>
      <c r="C45" s="211">
        <v>38120</v>
      </c>
      <c r="D45" s="212" t="s">
        <v>285</v>
      </c>
      <c r="E45" s="211" t="s">
        <v>236</v>
      </c>
      <c r="F45" s="211">
        <v>5</v>
      </c>
      <c r="G45" s="213" t="s">
        <v>820</v>
      </c>
      <c r="H45" s="214">
        <f t="shared" si="1"/>
        <v>386.4</v>
      </c>
      <c r="I45" s="207"/>
      <c r="L45" s="208"/>
    </row>
    <row r="46" spans="1:12" ht="11" thickBot="1">
      <c r="A46" s="210">
        <v>43</v>
      </c>
      <c r="B46" s="211" t="s">
        <v>759</v>
      </c>
      <c r="C46" s="211">
        <v>38877</v>
      </c>
      <c r="D46" s="212" t="s">
        <v>286</v>
      </c>
      <c r="E46" s="211" t="s">
        <v>236</v>
      </c>
      <c r="F46" s="211">
        <v>10</v>
      </c>
      <c r="G46" s="213" t="s">
        <v>821</v>
      </c>
      <c r="H46" s="214">
        <f t="shared" si="1"/>
        <v>55.4</v>
      </c>
      <c r="I46" s="207"/>
      <c r="L46" s="208"/>
    </row>
    <row r="47" spans="1:12" ht="11" thickBot="1">
      <c r="A47" s="210">
        <v>44</v>
      </c>
      <c r="B47" s="211" t="s">
        <v>759</v>
      </c>
      <c r="C47" s="211">
        <v>34546</v>
      </c>
      <c r="D47" s="212" t="s">
        <v>287</v>
      </c>
      <c r="E47" s="211" t="s">
        <v>236</v>
      </c>
      <c r="F47" s="211">
        <v>10</v>
      </c>
      <c r="G47" s="213" t="s">
        <v>822</v>
      </c>
      <c r="H47" s="214">
        <f t="shared" si="1"/>
        <v>55.8</v>
      </c>
      <c r="I47" s="207"/>
      <c r="L47" s="208"/>
    </row>
    <row r="48" spans="1:12" ht="11" thickBot="1">
      <c r="A48" s="210">
        <v>45</v>
      </c>
      <c r="B48" s="211" t="s">
        <v>759</v>
      </c>
      <c r="C48" s="211">
        <v>10498</v>
      </c>
      <c r="D48" s="212" t="s">
        <v>288</v>
      </c>
      <c r="E48" s="211" t="s">
        <v>236</v>
      </c>
      <c r="F48" s="211">
        <v>10</v>
      </c>
      <c r="G48" s="213" t="s">
        <v>823</v>
      </c>
      <c r="H48" s="214">
        <f t="shared" si="1"/>
        <v>66.100000000000009</v>
      </c>
      <c r="I48" s="207"/>
      <c r="L48" s="208"/>
    </row>
    <row r="49" spans="1:12" ht="11" thickBot="1">
      <c r="A49" s="210">
        <v>46</v>
      </c>
      <c r="B49" s="211" t="s">
        <v>759</v>
      </c>
      <c r="C49" s="211">
        <v>11571</v>
      </c>
      <c r="D49" s="212" t="s">
        <v>289</v>
      </c>
      <c r="E49" s="211" t="s">
        <v>242</v>
      </c>
      <c r="F49" s="211">
        <v>20</v>
      </c>
      <c r="G49" s="213" t="s">
        <v>824</v>
      </c>
      <c r="H49" s="214">
        <f t="shared" si="1"/>
        <v>3800.4</v>
      </c>
      <c r="I49" s="207"/>
      <c r="L49" s="208"/>
    </row>
    <row r="50" spans="1:12" ht="11" thickBot="1">
      <c r="A50" s="210">
        <v>47</v>
      </c>
      <c r="B50" s="211" t="s">
        <v>759</v>
      </c>
      <c r="C50" s="211">
        <v>11561</v>
      </c>
      <c r="D50" s="212" t="s">
        <v>290</v>
      </c>
      <c r="E50" s="211" t="s">
        <v>242</v>
      </c>
      <c r="F50" s="211">
        <v>20</v>
      </c>
      <c r="G50" s="213" t="s">
        <v>825</v>
      </c>
      <c r="H50" s="214">
        <f t="shared" si="1"/>
        <v>2939.4</v>
      </c>
      <c r="I50" s="207"/>
      <c r="L50" s="208"/>
    </row>
    <row r="51" spans="1:12" ht="11" thickBot="1">
      <c r="A51" s="210">
        <v>48</v>
      </c>
      <c r="B51" s="211" t="s">
        <v>759</v>
      </c>
      <c r="C51" s="211">
        <v>11560</v>
      </c>
      <c r="D51" s="212" t="s">
        <v>291</v>
      </c>
      <c r="E51" s="211" t="s">
        <v>242</v>
      </c>
      <c r="F51" s="211">
        <v>20</v>
      </c>
      <c r="G51" s="213" t="s">
        <v>826</v>
      </c>
      <c r="H51" s="214">
        <f t="shared" si="1"/>
        <v>2501.8000000000002</v>
      </c>
      <c r="I51" s="207"/>
      <c r="L51" s="208"/>
    </row>
    <row r="52" spans="1:12" ht="21.5" thickBot="1">
      <c r="A52" s="210">
        <v>49</v>
      </c>
      <c r="B52" s="211" t="s">
        <v>759</v>
      </c>
      <c r="C52" s="211">
        <v>4786</v>
      </c>
      <c r="D52" s="212" t="s">
        <v>292</v>
      </c>
      <c r="E52" s="211" t="s">
        <v>293</v>
      </c>
      <c r="F52" s="211">
        <v>10</v>
      </c>
      <c r="G52" s="213" t="s">
        <v>827</v>
      </c>
      <c r="H52" s="214">
        <f t="shared" si="1"/>
        <v>800</v>
      </c>
      <c r="I52" s="207"/>
      <c r="L52" s="208"/>
    </row>
    <row r="53" spans="1:12" ht="21.5" thickBot="1">
      <c r="A53" s="210">
        <v>50</v>
      </c>
      <c r="B53" s="211" t="s">
        <v>759</v>
      </c>
      <c r="C53" s="211">
        <v>10841</v>
      </c>
      <c r="D53" s="212" t="s">
        <v>294</v>
      </c>
      <c r="E53" s="211" t="s">
        <v>293</v>
      </c>
      <c r="F53" s="211">
        <v>10</v>
      </c>
      <c r="G53" s="213" t="s">
        <v>828</v>
      </c>
      <c r="H53" s="214">
        <f t="shared" si="1"/>
        <v>2181.1000000000004</v>
      </c>
      <c r="I53" s="207"/>
      <c r="L53" s="208"/>
    </row>
    <row r="54" spans="1:12" ht="11" thickBot="1">
      <c r="A54" s="210">
        <v>51</v>
      </c>
      <c r="B54" s="211" t="s">
        <v>759</v>
      </c>
      <c r="C54" s="211">
        <v>38195</v>
      </c>
      <c r="D54" s="212" t="s">
        <v>295</v>
      </c>
      <c r="E54" s="211" t="s">
        <v>293</v>
      </c>
      <c r="F54" s="211">
        <v>10</v>
      </c>
      <c r="G54" s="213" t="s">
        <v>829</v>
      </c>
      <c r="H54" s="214">
        <f t="shared" si="1"/>
        <v>510.20000000000005</v>
      </c>
      <c r="I54" s="207"/>
      <c r="L54" s="208"/>
    </row>
    <row r="55" spans="1:12" ht="21.5" thickBot="1">
      <c r="A55" s="210">
        <v>52</v>
      </c>
      <c r="B55" s="211" t="s">
        <v>759</v>
      </c>
      <c r="C55" s="211">
        <v>20078</v>
      </c>
      <c r="D55" s="212" t="s">
        <v>296</v>
      </c>
      <c r="E55" s="211" t="s">
        <v>278</v>
      </c>
      <c r="F55" s="211">
        <v>10</v>
      </c>
      <c r="G55" s="213" t="s">
        <v>830</v>
      </c>
      <c r="H55" s="214">
        <f t="shared" si="1"/>
        <v>238.1</v>
      </c>
      <c r="I55" s="207"/>
      <c r="L55" s="208"/>
    </row>
    <row r="56" spans="1:12" ht="11" thickBot="1">
      <c r="A56" s="210">
        <v>53</v>
      </c>
      <c r="B56" s="211" t="s">
        <v>759</v>
      </c>
      <c r="C56" s="211">
        <v>5065</v>
      </c>
      <c r="D56" s="212" t="s">
        <v>297</v>
      </c>
      <c r="E56" s="211" t="s">
        <v>253</v>
      </c>
      <c r="F56" s="211">
        <v>10</v>
      </c>
      <c r="G56" s="213" t="s">
        <v>831</v>
      </c>
      <c r="H56" s="214">
        <f t="shared" si="1"/>
        <v>210.9</v>
      </c>
      <c r="I56" s="207"/>
      <c r="L56" s="208"/>
    </row>
    <row r="57" spans="1:12" ht="11" thickBot="1">
      <c r="A57" s="210">
        <v>54</v>
      </c>
      <c r="B57" s="211" t="s">
        <v>759</v>
      </c>
      <c r="C57" s="211">
        <v>5072</v>
      </c>
      <c r="D57" s="212" t="s">
        <v>298</v>
      </c>
      <c r="E57" s="211" t="s">
        <v>253</v>
      </c>
      <c r="F57" s="211">
        <v>10</v>
      </c>
      <c r="G57" s="213" t="s">
        <v>832</v>
      </c>
      <c r="H57" s="214">
        <f t="shared" si="1"/>
        <v>195.10000000000002</v>
      </c>
      <c r="I57" s="207"/>
      <c r="L57" s="208"/>
    </row>
    <row r="58" spans="1:12" ht="11" thickBot="1">
      <c r="A58" s="210">
        <v>55</v>
      </c>
      <c r="B58" s="211" t="s">
        <v>759</v>
      </c>
      <c r="C58" s="211">
        <v>5066</v>
      </c>
      <c r="D58" s="212" t="s">
        <v>299</v>
      </c>
      <c r="E58" s="211" t="s">
        <v>253</v>
      </c>
      <c r="F58" s="211">
        <v>10</v>
      </c>
      <c r="G58" s="213" t="s">
        <v>833</v>
      </c>
      <c r="H58" s="214">
        <f t="shared" si="1"/>
        <v>146.1</v>
      </c>
      <c r="I58" s="207"/>
      <c r="L58" s="208"/>
    </row>
    <row r="59" spans="1:12" ht="11" thickBot="1">
      <c r="A59" s="210">
        <v>56</v>
      </c>
      <c r="B59" s="211" t="s">
        <v>759</v>
      </c>
      <c r="C59" s="211">
        <v>5063</v>
      </c>
      <c r="D59" s="212" t="s">
        <v>300</v>
      </c>
      <c r="E59" s="211" t="s">
        <v>253</v>
      </c>
      <c r="F59" s="211">
        <v>10</v>
      </c>
      <c r="G59" s="213" t="s">
        <v>834</v>
      </c>
      <c r="H59" s="214">
        <f t="shared" si="1"/>
        <v>132.30000000000001</v>
      </c>
      <c r="I59" s="207"/>
      <c r="L59" s="208"/>
    </row>
    <row r="60" spans="1:12" ht="11" thickBot="1">
      <c r="A60" s="210">
        <v>57</v>
      </c>
      <c r="B60" s="211" t="s">
        <v>759</v>
      </c>
      <c r="C60" s="211">
        <v>20247</v>
      </c>
      <c r="D60" s="212" t="s">
        <v>301</v>
      </c>
      <c r="E60" s="211" t="s">
        <v>253</v>
      </c>
      <c r="F60" s="211">
        <v>10</v>
      </c>
      <c r="G60" s="213" t="s">
        <v>835</v>
      </c>
      <c r="H60" s="214">
        <f t="shared" si="1"/>
        <v>122.69999999999999</v>
      </c>
      <c r="I60" s="207"/>
      <c r="L60" s="208"/>
    </row>
    <row r="61" spans="1:12" ht="11" thickBot="1">
      <c r="A61" s="210">
        <v>58</v>
      </c>
      <c r="B61" s="211" t="s">
        <v>759</v>
      </c>
      <c r="C61" s="211">
        <v>5074</v>
      </c>
      <c r="D61" s="212" t="s">
        <v>302</v>
      </c>
      <c r="E61" s="211" t="s">
        <v>253</v>
      </c>
      <c r="F61" s="211">
        <v>10</v>
      </c>
      <c r="G61" s="213" t="s">
        <v>836</v>
      </c>
      <c r="H61" s="214">
        <f t="shared" si="1"/>
        <v>124.2</v>
      </c>
      <c r="I61" s="207"/>
      <c r="L61" s="208"/>
    </row>
    <row r="62" spans="1:12" ht="11" thickBot="1">
      <c r="A62" s="210">
        <v>59</v>
      </c>
      <c r="B62" s="211" t="s">
        <v>759</v>
      </c>
      <c r="C62" s="211">
        <v>5067</v>
      </c>
      <c r="D62" s="212" t="s">
        <v>303</v>
      </c>
      <c r="E62" s="211" t="s">
        <v>253</v>
      </c>
      <c r="F62" s="211">
        <v>10</v>
      </c>
      <c r="G62" s="213" t="s">
        <v>837</v>
      </c>
      <c r="H62" s="214">
        <f t="shared" si="1"/>
        <v>118.10000000000001</v>
      </c>
      <c r="I62" s="207"/>
      <c r="L62" s="208"/>
    </row>
    <row r="63" spans="1:12" ht="11" thickBot="1">
      <c r="A63" s="210">
        <v>60</v>
      </c>
      <c r="B63" s="211" t="s">
        <v>759</v>
      </c>
      <c r="C63" s="211">
        <v>5078</v>
      </c>
      <c r="D63" s="212" t="s">
        <v>304</v>
      </c>
      <c r="E63" s="211" t="s">
        <v>253</v>
      </c>
      <c r="F63" s="211">
        <v>10</v>
      </c>
      <c r="G63" s="213" t="s">
        <v>838</v>
      </c>
      <c r="H63" s="214">
        <f t="shared" si="1"/>
        <v>116.8</v>
      </c>
      <c r="I63" s="207"/>
      <c r="L63" s="208"/>
    </row>
    <row r="64" spans="1:12" ht="11" thickBot="1">
      <c r="A64" s="210">
        <v>61</v>
      </c>
      <c r="B64" s="211" t="s">
        <v>759</v>
      </c>
      <c r="C64" s="211">
        <v>5068</v>
      </c>
      <c r="D64" s="212" t="s">
        <v>305</v>
      </c>
      <c r="E64" s="211" t="s">
        <v>253</v>
      </c>
      <c r="F64" s="211">
        <v>10</v>
      </c>
      <c r="G64" s="213" t="s">
        <v>839</v>
      </c>
      <c r="H64" s="214">
        <f t="shared" si="1"/>
        <v>110.9</v>
      </c>
      <c r="I64" s="207"/>
      <c r="L64" s="208"/>
    </row>
    <row r="65" spans="1:12" ht="11" thickBot="1">
      <c r="A65" s="210">
        <v>62</v>
      </c>
      <c r="B65" s="211" t="s">
        <v>759</v>
      </c>
      <c r="C65" s="211">
        <v>5073</v>
      </c>
      <c r="D65" s="212" t="s">
        <v>306</v>
      </c>
      <c r="E65" s="211" t="s">
        <v>253</v>
      </c>
      <c r="F65" s="211">
        <v>10</v>
      </c>
      <c r="G65" s="213" t="s">
        <v>840</v>
      </c>
      <c r="H65" s="214">
        <f t="shared" si="1"/>
        <v>113</v>
      </c>
      <c r="I65" s="207"/>
      <c r="L65" s="208"/>
    </row>
    <row r="66" spans="1:12" ht="11" thickBot="1">
      <c r="A66" s="210">
        <v>63</v>
      </c>
      <c r="B66" s="211" t="s">
        <v>759</v>
      </c>
      <c r="C66" s="211">
        <v>5069</v>
      </c>
      <c r="D66" s="212" t="s">
        <v>307</v>
      </c>
      <c r="E66" s="211" t="s">
        <v>253</v>
      </c>
      <c r="F66" s="211">
        <v>10</v>
      </c>
      <c r="G66" s="213" t="s">
        <v>840</v>
      </c>
      <c r="H66" s="214">
        <f t="shared" si="1"/>
        <v>113</v>
      </c>
      <c r="I66" s="207"/>
      <c r="L66" s="208"/>
    </row>
    <row r="67" spans="1:12" ht="11" thickBot="1">
      <c r="A67" s="210">
        <v>64</v>
      </c>
      <c r="B67" s="211" t="s">
        <v>759</v>
      </c>
      <c r="C67" s="211">
        <v>5070</v>
      </c>
      <c r="D67" s="212" t="s">
        <v>308</v>
      </c>
      <c r="E67" s="211" t="s">
        <v>253</v>
      </c>
      <c r="F67" s="211">
        <v>10</v>
      </c>
      <c r="G67" s="213" t="s">
        <v>841</v>
      </c>
      <c r="H67" s="214">
        <f t="shared" si="1"/>
        <v>114.2</v>
      </c>
      <c r="I67" s="207"/>
      <c r="L67" s="208"/>
    </row>
    <row r="68" spans="1:12" ht="11" thickBot="1">
      <c r="A68" s="210">
        <v>65</v>
      </c>
      <c r="B68" s="211" t="s">
        <v>759</v>
      </c>
      <c r="C68" s="211">
        <v>5071</v>
      </c>
      <c r="D68" s="212" t="s">
        <v>309</v>
      </c>
      <c r="E68" s="211" t="s">
        <v>253</v>
      </c>
      <c r="F68" s="211">
        <v>10</v>
      </c>
      <c r="G68" s="213" t="s">
        <v>839</v>
      </c>
      <c r="H68" s="214">
        <f t="shared" ref="H68:H99" si="2">F68*G68</f>
        <v>110.9</v>
      </c>
      <c r="I68" s="207"/>
      <c r="L68" s="208"/>
    </row>
    <row r="69" spans="1:12" ht="11" thickBot="1">
      <c r="A69" s="210">
        <v>66</v>
      </c>
      <c r="B69" s="211" t="s">
        <v>759</v>
      </c>
      <c r="C69" s="211">
        <v>5061</v>
      </c>
      <c r="D69" s="212" t="s">
        <v>310</v>
      </c>
      <c r="E69" s="211" t="s">
        <v>253</v>
      </c>
      <c r="F69" s="211">
        <v>10</v>
      </c>
      <c r="G69" s="213" t="s">
        <v>842</v>
      </c>
      <c r="H69" s="214">
        <f t="shared" si="2"/>
        <v>109</v>
      </c>
      <c r="I69" s="207"/>
      <c r="L69" s="208"/>
    </row>
    <row r="70" spans="1:12" ht="11" thickBot="1">
      <c r="A70" s="210">
        <v>67</v>
      </c>
      <c r="B70" s="211" t="s">
        <v>759</v>
      </c>
      <c r="C70" s="211">
        <v>5075</v>
      </c>
      <c r="D70" s="212" t="s">
        <v>311</v>
      </c>
      <c r="E70" s="211" t="s">
        <v>253</v>
      </c>
      <c r="F70" s="211">
        <v>10</v>
      </c>
      <c r="G70" s="213" t="s">
        <v>839</v>
      </c>
      <c r="H70" s="214">
        <f t="shared" si="2"/>
        <v>110.9</v>
      </c>
      <c r="I70" s="207"/>
      <c r="L70" s="208"/>
    </row>
    <row r="71" spans="1:12" ht="11" thickBot="1">
      <c r="A71" s="210">
        <v>68</v>
      </c>
      <c r="B71" s="211" t="s">
        <v>759</v>
      </c>
      <c r="C71" s="211">
        <v>39027</v>
      </c>
      <c r="D71" s="212" t="s">
        <v>312</v>
      </c>
      <c r="E71" s="211" t="s">
        <v>253</v>
      </c>
      <c r="F71" s="211">
        <v>10</v>
      </c>
      <c r="G71" s="213" t="s">
        <v>843</v>
      </c>
      <c r="H71" s="214">
        <f t="shared" si="2"/>
        <v>110.7</v>
      </c>
      <c r="I71" s="207"/>
      <c r="L71" s="208"/>
    </row>
    <row r="72" spans="1:12" ht="11" thickBot="1">
      <c r="A72" s="210">
        <v>69</v>
      </c>
      <c r="B72" s="211" t="s">
        <v>759</v>
      </c>
      <c r="C72" s="211">
        <v>5062</v>
      </c>
      <c r="D72" s="212" t="s">
        <v>313</v>
      </c>
      <c r="E72" s="211" t="s">
        <v>253</v>
      </c>
      <c r="F72" s="211">
        <v>10</v>
      </c>
      <c r="G72" s="213" t="s">
        <v>844</v>
      </c>
      <c r="H72" s="214">
        <f t="shared" si="2"/>
        <v>112.30000000000001</v>
      </c>
      <c r="I72" s="207"/>
      <c r="L72" s="208"/>
    </row>
    <row r="73" spans="1:12" ht="11" thickBot="1">
      <c r="A73" s="210">
        <v>70</v>
      </c>
      <c r="B73" s="211" t="s">
        <v>759</v>
      </c>
      <c r="C73" s="211">
        <v>40568</v>
      </c>
      <c r="D73" s="212" t="s">
        <v>314</v>
      </c>
      <c r="E73" s="211" t="s">
        <v>253</v>
      </c>
      <c r="F73" s="211">
        <v>10</v>
      </c>
      <c r="G73" s="213" t="s">
        <v>845</v>
      </c>
      <c r="H73" s="214">
        <f t="shared" si="2"/>
        <v>111.7</v>
      </c>
      <c r="I73" s="207"/>
      <c r="L73" s="208"/>
    </row>
    <row r="74" spans="1:12" ht="11" thickBot="1">
      <c r="A74" s="210">
        <v>71</v>
      </c>
      <c r="B74" s="211" t="s">
        <v>759</v>
      </c>
      <c r="C74" s="211">
        <v>40304</v>
      </c>
      <c r="D74" s="212" t="s">
        <v>315</v>
      </c>
      <c r="E74" s="211" t="s">
        <v>253</v>
      </c>
      <c r="F74" s="211">
        <v>10</v>
      </c>
      <c r="G74" s="213" t="s">
        <v>846</v>
      </c>
      <c r="H74" s="214">
        <f t="shared" si="2"/>
        <v>136.80000000000001</v>
      </c>
      <c r="I74" s="207"/>
      <c r="L74" s="208"/>
    </row>
    <row r="75" spans="1:12" ht="11" thickBot="1">
      <c r="A75" s="210">
        <v>72</v>
      </c>
      <c r="B75" s="211" t="s">
        <v>759</v>
      </c>
      <c r="C75" s="211">
        <v>39026</v>
      </c>
      <c r="D75" s="212" t="s">
        <v>316</v>
      </c>
      <c r="E75" s="211" t="s">
        <v>253</v>
      </c>
      <c r="F75" s="211">
        <v>10</v>
      </c>
      <c r="G75" s="213" t="s">
        <v>847</v>
      </c>
      <c r="H75" s="214">
        <f t="shared" si="2"/>
        <v>124.60000000000001</v>
      </c>
      <c r="I75" s="207"/>
      <c r="L75" s="208"/>
    </row>
    <row r="76" spans="1:12" ht="11" thickBot="1">
      <c r="A76" s="210">
        <v>73</v>
      </c>
      <c r="B76" s="211" t="s">
        <v>759</v>
      </c>
      <c r="C76" s="211">
        <v>4224</v>
      </c>
      <c r="D76" s="212" t="s">
        <v>317</v>
      </c>
      <c r="E76" s="211" t="s">
        <v>273</v>
      </c>
      <c r="F76" s="211">
        <v>10</v>
      </c>
      <c r="G76" s="213" t="s">
        <v>848</v>
      </c>
      <c r="H76" s="214">
        <f t="shared" si="2"/>
        <v>116</v>
      </c>
      <c r="I76" s="207"/>
      <c r="L76" s="208"/>
    </row>
    <row r="77" spans="1:12" ht="11" thickBot="1">
      <c r="A77" s="210">
        <v>74</v>
      </c>
      <c r="B77" s="211" t="s">
        <v>759</v>
      </c>
      <c r="C77" s="211">
        <v>5104</v>
      </c>
      <c r="D77" s="212" t="s">
        <v>318</v>
      </c>
      <c r="E77" s="211" t="s">
        <v>236</v>
      </c>
      <c r="F77" s="211">
        <v>1</v>
      </c>
      <c r="G77" s="213" t="s">
        <v>849</v>
      </c>
      <c r="H77" s="214">
        <f t="shared" si="2"/>
        <v>45.13</v>
      </c>
      <c r="I77" s="207"/>
      <c r="L77" s="208"/>
    </row>
    <row r="78" spans="1:12" ht="11" thickBot="1">
      <c r="A78" s="210">
        <v>75</v>
      </c>
      <c r="B78" s="211" t="s">
        <v>759</v>
      </c>
      <c r="C78" s="211">
        <v>34356</v>
      </c>
      <c r="D78" s="212" t="s">
        <v>319</v>
      </c>
      <c r="E78" s="211" t="s">
        <v>236</v>
      </c>
      <c r="F78" s="211">
        <v>10</v>
      </c>
      <c r="G78" s="213" t="s">
        <v>850</v>
      </c>
      <c r="H78" s="214">
        <f t="shared" si="2"/>
        <v>32.599999999999994</v>
      </c>
      <c r="I78" s="207"/>
      <c r="L78" s="208"/>
    </row>
    <row r="79" spans="1:12" ht="11" thickBot="1">
      <c r="A79" s="210">
        <v>76</v>
      </c>
      <c r="B79" s="211" t="s">
        <v>759</v>
      </c>
      <c r="C79" s="211">
        <v>34357</v>
      </c>
      <c r="D79" s="212" t="s">
        <v>320</v>
      </c>
      <c r="E79" s="211" t="s">
        <v>236</v>
      </c>
      <c r="F79" s="211">
        <v>10</v>
      </c>
      <c r="G79" s="213" t="s">
        <v>851</v>
      </c>
      <c r="H79" s="214">
        <f t="shared" si="2"/>
        <v>36.200000000000003</v>
      </c>
      <c r="I79" s="207"/>
      <c r="L79" s="208"/>
    </row>
    <row r="80" spans="1:12" ht="11" thickBot="1">
      <c r="A80" s="210">
        <v>77</v>
      </c>
      <c r="B80" s="211" t="s">
        <v>759</v>
      </c>
      <c r="C80" s="211">
        <v>37329</v>
      </c>
      <c r="D80" s="212" t="s">
        <v>321</v>
      </c>
      <c r="E80" s="211" t="s">
        <v>236</v>
      </c>
      <c r="F80" s="211">
        <v>10</v>
      </c>
      <c r="G80" s="213" t="s">
        <v>852</v>
      </c>
      <c r="H80" s="214">
        <f t="shared" si="2"/>
        <v>505</v>
      </c>
      <c r="I80" s="207"/>
      <c r="L80" s="208"/>
    </row>
    <row r="81" spans="1:12" ht="11" thickBot="1">
      <c r="A81" s="210">
        <v>78</v>
      </c>
      <c r="B81" s="211" t="s">
        <v>759</v>
      </c>
      <c r="C81" s="211">
        <v>37398</v>
      </c>
      <c r="D81" s="212" t="s">
        <v>322</v>
      </c>
      <c r="E81" s="211" t="s">
        <v>236</v>
      </c>
      <c r="F81" s="211">
        <v>10</v>
      </c>
      <c r="G81" s="213" t="s">
        <v>853</v>
      </c>
      <c r="H81" s="214">
        <f t="shared" si="2"/>
        <v>646.4</v>
      </c>
      <c r="I81" s="207"/>
      <c r="L81" s="208"/>
    </row>
    <row r="82" spans="1:12" ht="21.5" thickBot="1">
      <c r="A82" s="210">
        <v>79</v>
      </c>
      <c r="B82" s="211" t="s">
        <v>759</v>
      </c>
      <c r="C82" s="211">
        <v>536</v>
      </c>
      <c r="D82" s="212" t="s">
        <v>323</v>
      </c>
      <c r="E82" s="206" t="s">
        <v>258</v>
      </c>
      <c r="F82" s="211">
        <v>10</v>
      </c>
      <c r="G82" s="213" t="s">
        <v>854</v>
      </c>
      <c r="H82" s="214">
        <f t="shared" si="2"/>
        <v>175</v>
      </c>
      <c r="I82" s="207"/>
      <c r="L82" s="208"/>
    </row>
    <row r="83" spans="1:12" ht="11" thickBot="1">
      <c r="A83" s="210">
        <v>80</v>
      </c>
      <c r="B83" s="211" t="s">
        <v>759</v>
      </c>
      <c r="C83" s="211">
        <v>38401</v>
      </c>
      <c r="D83" s="212" t="s">
        <v>324</v>
      </c>
      <c r="E83" s="211" t="s">
        <v>242</v>
      </c>
      <c r="F83" s="211">
        <v>10</v>
      </c>
      <c r="G83" s="213" t="s">
        <v>855</v>
      </c>
      <c r="H83" s="214">
        <f t="shared" si="2"/>
        <v>100.8</v>
      </c>
      <c r="I83" s="207"/>
      <c r="L83" s="208"/>
    </row>
    <row r="84" spans="1:12" ht="11" thickBot="1">
      <c r="A84" s="210">
        <v>81</v>
      </c>
      <c r="B84" s="211" t="s">
        <v>759</v>
      </c>
      <c r="C84" s="211">
        <v>38393</v>
      </c>
      <c r="D84" s="212" t="s">
        <v>325</v>
      </c>
      <c r="E84" s="211" t="s">
        <v>242</v>
      </c>
      <c r="F84" s="211">
        <v>10</v>
      </c>
      <c r="G84" s="213" t="s">
        <v>856</v>
      </c>
      <c r="H84" s="214">
        <f t="shared" si="2"/>
        <v>119.5</v>
      </c>
      <c r="I84" s="207"/>
      <c r="L84" s="208"/>
    </row>
    <row r="85" spans="1:12" ht="11" thickBot="1">
      <c r="A85" s="210">
        <v>82</v>
      </c>
      <c r="B85" s="211" t="s">
        <v>759</v>
      </c>
      <c r="C85" s="211">
        <v>38390</v>
      </c>
      <c r="D85" s="212" t="s">
        <v>326</v>
      </c>
      <c r="E85" s="211" t="s">
        <v>242</v>
      </c>
      <c r="F85" s="211">
        <v>10</v>
      </c>
      <c r="G85" s="213" t="s">
        <v>857</v>
      </c>
      <c r="H85" s="214">
        <f t="shared" si="2"/>
        <v>265</v>
      </c>
      <c r="I85" s="207"/>
      <c r="L85" s="208"/>
    </row>
    <row r="86" spans="1:12" ht="11" thickBot="1">
      <c r="A86" s="210">
        <v>83</v>
      </c>
      <c r="B86" s="211" t="s">
        <v>759</v>
      </c>
      <c r="C86" s="211">
        <v>1114</v>
      </c>
      <c r="D86" s="212" t="s">
        <v>327</v>
      </c>
      <c r="E86" s="211" t="s">
        <v>256</v>
      </c>
      <c r="F86" s="211">
        <v>30</v>
      </c>
      <c r="G86" s="213" t="s">
        <v>858</v>
      </c>
      <c r="H86" s="214">
        <f t="shared" si="2"/>
        <v>1047</v>
      </c>
      <c r="I86" s="207"/>
      <c r="L86" s="208"/>
    </row>
    <row r="87" spans="1:12" ht="11" thickBot="1">
      <c r="A87" s="210">
        <v>84</v>
      </c>
      <c r="B87" s="211" t="s">
        <v>759</v>
      </c>
      <c r="C87" s="211">
        <v>40872</v>
      </c>
      <c r="D87" s="212" t="s">
        <v>328</v>
      </c>
      <c r="E87" s="211" t="s">
        <v>256</v>
      </c>
      <c r="F87" s="211">
        <v>30</v>
      </c>
      <c r="G87" s="213" t="s">
        <v>859</v>
      </c>
      <c r="H87" s="214">
        <f t="shared" si="2"/>
        <v>596.70000000000005</v>
      </c>
      <c r="I87" s="207"/>
      <c r="L87" s="208"/>
    </row>
    <row r="88" spans="1:12" ht="11" thickBot="1">
      <c r="A88" s="210">
        <v>85</v>
      </c>
      <c r="B88" s="211" t="s">
        <v>759</v>
      </c>
      <c r="C88" s="211">
        <v>6085</v>
      </c>
      <c r="D88" s="212" t="s">
        <v>329</v>
      </c>
      <c r="E88" s="211" t="s">
        <v>283</v>
      </c>
      <c r="F88" s="211">
        <v>5</v>
      </c>
      <c r="G88" s="213" t="s">
        <v>860</v>
      </c>
      <c r="H88" s="214">
        <f t="shared" si="2"/>
        <v>19.45</v>
      </c>
      <c r="I88" s="207"/>
      <c r="L88" s="208"/>
    </row>
    <row r="89" spans="1:12" ht="11" thickBot="1">
      <c r="A89" s="210">
        <v>86</v>
      </c>
      <c r="B89" s="211" t="s">
        <v>759</v>
      </c>
      <c r="C89" s="211">
        <v>6090</v>
      </c>
      <c r="D89" s="212" t="s">
        <v>330</v>
      </c>
      <c r="E89" s="211" t="s">
        <v>283</v>
      </c>
      <c r="F89" s="211">
        <v>5</v>
      </c>
      <c r="G89" s="213" t="s">
        <v>861</v>
      </c>
      <c r="H89" s="214">
        <f t="shared" si="2"/>
        <v>36.949999999999996</v>
      </c>
      <c r="I89" s="207"/>
      <c r="L89" s="208"/>
    </row>
    <row r="90" spans="1:12" ht="11" thickBot="1">
      <c r="A90" s="210">
        <v>87</v>
      </c>
      <c r="B90" s="211" t="s">
        <v>759</v>
      </c>
      <c r="C90" s="211">
        <v>142</v>
      </c>
      <c r="D90" s="212" t="s">
        <v>331</v>
      </c>
      <c r="E90" s="211" t="s">
        <v>332</v>
      </c>
      <c r="F90" s="211">
        <v>3</v>
      </c>
      <c r="G90" s="213" t="s">
        <v>862</v>
      </c>
      <c r="H90" s="214">
        <f t="shared" si="2"/>
        <v>92.31</v>
      </c>
      <c r="I90" s="207"/>
      <c r="L90" s="208"/>
    </row>
    <row r="91" spans="1:12" ht="11" thickBot="1">
      <c r="A91" s="210">
        <v>88</v>
      </c>
      <c r="B91" s="211" t="s">
        <v>759</v>
      </c>
      <c r="C91" s="211">
        <v>13388</v>
      </c>
      <c r="D91" s="212" t="s">
        <v>333</v>
      </c>
      <c r="E91" s="211" t="s">
        <v>236</v>
      </c>
      <c r="F91" s="211">
        <v>10</v>
      </c>
      <c r="G91" s="213" t="s">
        <v>863</v>
      </c>
      <c r="H91" s="214">
        <f t="shared" si="2"/>
        <v>619.5</v>
      </c>
      <c r="I91" s="207"/>
      <c r="L91" s="208"/>
    </row>
    <row r="92" spans="1:12" ht="11" thickBot="1">
      <c r="A92" s="210">
        <v>89</v>
      </c>
      <c r="B92" s="211" t="s">
        <v>759</v>
      </c>
      <c r="C92" s="211">
        <v>7198</v>
      </c>
      <c r="D92" s="212" t="s">
        <v>334</v>
      </c>
      <c r="E92" s="211" t="s">
        <v>242</v>
      </c>
      <c r="F92" s="211">
        <v>50</v>
      </c>
      <c r="G92" s="213" t="s">
        <v>864</v>
      </c>
      <c r="H92" s="214">
        <f t="shared" si="2"/>
        <v>1355.5</v>
      </c>
      <c r="I92" s="207"/>
      <c r="L92" s="208"/>
    </row>
    <row r="93" spans="1:12" ht="11" thickBot="1">
      <c r="A93" s="210">
        <v>90</v>
      </c>
      <c r="B93" s="211" t="s">
        <v>759</v>
      </c>
      <c r="C93" s="211">
        <v>7186</v>
      </c>
      <c r="D93" s="212" t="s">
        <v>335</v>
      </c>
      <c r="E93" s="211" t="s">
        <v>242</v>
      </c>
      <c r="F93" s="211">
        <v>50</v>
      </c>
      <c r="G93" s="213" t="s">
        <v>865</v>
      </c>
      <c r="H93" s="214">
        <f t="shared" si="2"/>
        <v>1974.5</v>
      </c>
      <c r="I93" s="207"/>
      <c r="L93" s="208"/>
    </row>
    <row r="94" spans="1:12" ht="11" thickBot="1">
      <c r="A94" s="210">
        <v>91</v>
      </c>
      <c r="B94" s="211" t="s">
        <v>759</v>
      </c>
      <c r="C94" s="211">
        <v>7194</v>
      </c>
      <c r="D94" s="212" t="s">
        <v>336</v>
      </c>
      <c r="E94" s="211" t="s">
        <v>337</v>
      </c>
      <c r="F94" s="211">
        <v>50</v>
      </c>
      <c r="G94" s="213" t="s">
        <v>866</v>
      </c>
      <c r="H94" s="214">
        <f t="shared" si="2"/>
        <v>978.99999999999989</v>
      </c>
      <c r="I94" s="207"/>
      <c r="L94" s="208"/>
    </row>
    <row r="95" spans="1:12" ht="11" thickBot="1">
      <c r="A95" s="210">
        <v>92</v>
      </c>
      <c r="B95" s="211" t="s">
        <v>759</v>
      </c>
      <c r="C95" s="211">
        <v>7207</v>
      </c>
      <c r="D95" s="212" t="s">
        <v>336</v>
      </c>
      <c r="E95" s="211" t="s">
        <v>242</v>
      </c>
      <c r="F95" s="211">
        <v>50</v>
      </c>
      <c r="G95" s="213" t="s">
        <v>867</v>
      </c>
      <c r="H95" s="214">
        <f t="shared" si="2"/>
        <v>2628</v>
      </c>
      <c r="I95" s="207"/>
      <c r="L95" s="208"/>
    </row>
    <row r="96" spans="1:12" ht="11" thickBot="1">
      <c r="A96" s="210">
        <v>93</v>
      </c>
      <c r="B96" s="211" t="s">
        <v>759</v>
      </c>
      <c r="C96" s="211">
        <v>7197</v>
      </c>
      <c r="D96" s="212" t="s">
        <v>338</v>
      </c>
      <c r="E96" s="211" t="s">
        <v>242</v>
      </c>
      <c r="F96" s="211">
        <v>50</v>
      </c>
      <c r="G96" s="213" t="s">
        <v>868</v>
      </c>
      <c r="H96" s="214">
        <f t="shared" si="2"/>
        <v>3947.9999999999995</v>
      </c>
      <c r="I96" s="207"/>
      <c r="L96" s="208"/>
    </row>
    <row r="97" spans="1:12" ht="32" thickBot="1">
      <c r="A97" s="210">
        <v>94</v>
      </c>
      <c r="B97" s="211" t="s">
        <v>759</v>
      </c>
      <c r="C97" s="211">
        <v>42172</v>
      </c>
      <c r="D97" s="212" t="s">
        <v>339</v>
      </c>
      <c r="E97" s="211" t="s">
        <v>340</v>
      </c>
      <c r="F97" s="211">
        <v>50</v>
      </c>
      <c r="G97" s="213" t="s">
        <v>869</v>
      </c>
      <c r="H97" s="214">
        <f t="shared" si="2"/>
        <v>6922</v>
      </c>
      <c r="I97" s="207"/>
      <c r="L97" s="208"/>
    </row>
    <row r="98" spans="1:12" ht="11" thickBot="1">
      <c r="A98" s="210">
        <v>95</v>
      </c>
      <c r="B98" s="211" t="s">
        <v>759</v>
      </c>
      <c r="C98" s="211">
        <v>7343</v>
      </c>
      <c r="D98" s="212" t="s">
        <v>341</v>
      </c>
      <c r="E98" s="211" t="s">
        <v>283</v>
      </c>
      <c r="F98" s="211">
        <v>10</v>
      </c>
      <c r="G98" s="213" t="s">
        <v>870</v>
      </c>
      <c r="H98" s="214">
        <f t="shared" si="2"/>
        <v>71.100000000000009</v>
      </c>
      <c r="I98" s="207"/>
      <c r="L98" s="208"/>
    </row>
    <row r="99" spans="1:12" ht="11" thickBot="1">
      <c r="A99" s="210">
        <v>96</v>
      </c>
      <c r="B99" s="211" t="s">
        <v>759</v>
      </c>
      <c r="C99" s="211">
        <v>7287</v>
      </c>
      <c r="D99" s="212" t="s">
        <v>342</v>
      </c>
      <c r="E99" s="211" t="s">
        <v>284</v>
      </c>
      <c r="F99" s="211">
        <v>10</v>
      </c>
      <c r="G99" s="213" t="s">
        <v>871</v>
      </c>
      <c r="H99" s="214">
        <f t="shared" si="2"/>
        <v>680.40000000000009</v>
      </c>
      <c r="I99" s="207"/>
      <c r="L99" s="208"/>
    </row>
    <row r="100" spans="1:12" ht="11" thickBot="1">
      <c r="A100" s="210">
        <v>97</v>
      </c>
      <c r="B100" s="211" t="s">
        <v>759</v>
      </c>
      <c r="C100" s="211">
        <v>7348</v>
      </c>
      <c r="D100" s="212" t="s">
        <v>343</v>
      </c>
      <c r="E100" s="211" t="s">
        <v>283</v>
      </c>
      <c r="F100" s="211">
        <v>10</v>
      </c>
      <c r="G100" s="213" t="s">
        <v>872</v>
      </c>
      <c r="H100" s="214">
        <f t="shared" ref="H100:H129" si="3">F100*G100</f>
        <v>120</v>
      </c>
      <c r="I100" s="207"/>
      <c r="L100" s="208"/>
    </row>
    <row r="101" spans="1:12" ht="11" thickBot="1">
      <c r="A101" s="210">
        <v>98</v>
      </c>
      <c r="B101" s="211" t="s">
        <v>759</v>
      </c>
      <c r="C101" s="211">
        <v>7347</v>
      </c>
      <c r="D101" s="212" t="s">
        <v>343</v>
      </c>
      <c r="E101" s="211" t="s">
        <v>284</v>
      </c>
      <c r="F101" s="211">
        <v>3</v>
      </c>
      <c r="G101" s="213" t="s">
        <v>873</v>
      </c>
      <c r="H101" s="214">
        <f t="shared" si="3"/>
        <v>129.63</v>
      </c>
      <c r="I101" s="207"/>
      <c r="L101" s="208"/>
    </row>
    <row r="102" spans="1:12" ht="11" thickBot="1">
      <c r="A102" s="210">
        <v>99</v>
      </c>
      <c r="B102" s="211" t="s">
        <v>759</v>
      </c>
      <c r="C102" s="211">
        <v>7355</v>
      </c>
      <c r="D102" s="212" t="s">
        <v>344</v>
      </c>
      <c r="E102" s="211" t="s">
        <v>284</v>
      </c>
      <c r="F102" s="211">
        <v>3</v>
      </c>
      <c r="G102" s="213" t="s">
        <v>874</v>
      </c>
      <c r="H102" s="214">
        <f t="shared" si="3"/>
        <v>194.28000000000003</v>
      </c>
      <c r="I102" s="207"/>
      <c r="L102" s="208"/>
    </row>
    <row r="103" spans="1:12" ht="11" thickBot="1">
      <c r="A103" s="210">
        <v>100</v>
      </c>
      <c r="B103" s="211" t="s">
        <v>759</v>
      </c>
      <c r="C103" s="211">
        <v>7356</v>
      </c>
      <c r="D103" s="212" t="s">
        <v>344</v>
      </c>
      <c r="E103" s="211" t="s">
        <v>283</v>
      </c>
      <c r="F103" s="211">
        <v>10</v>
      </c>
      <c r="G103" s="213" t="s">
        <v>875</v>
      </c>
      <c r="H103" s="214">
        <f t="shared" si="3"/>
        <v>179.89999999999998</v>
      </c>
      <c r="I103" s="207"/>
      <c r="L103" s="208"/>
    </row>
    <row r="104" spans="1:12" ht="11" thickBot="1">
      <c r="A104" s="210">
        <v>101</v>
      </c>
      <c r="B104" s="211" t="s">
        <v>759</v>
      </c>
      <c r="C104" s="211">
        <v>7304</v>
      </c>
      <c r="D104" s="212" t="s">
        <v>345</v>
      </c>
      <c r="E104" s="211" t="s">
        <v>283</v>
      </c>
      <c r="F104" s="211">
        <v>10</v>
      </c>
      <c r="G104" s="213" t="s">
        <v>876</v>
      </c>
      <c r="H104" s="214">
        <f t="shared" si="3"/>
        <v>507.8</v>
      </c>
      <c r="I104" s="207"/>
      <c r="L104" s="208"/>
    </row>
    <row r="105" spans="1:12" ht="11" thickBot="1">
      <c r="A105" s="210">
        <v>102</v>
      </c>
      <c r="B105" s="211" t="s">
        <v>759</v>
      </c>
      <c r="C105" s="211">
        <v>35693</v>
      </c>
      <c r="D105" s="212" t="s">
        <v>346</v>
      </c>
      <c r="E105" s="211" t="s">
        <v>283</v>
      </c>
      <c r="F105" s="211">
        <v>10</v>
      </c>
      <c r="G105" s="213" t="s">
        <v>877</v>
      </c>
      <c r="H105" s="214">
        <f t="shared" si="3"/>
        <v>82.5</v>
      </c>
      <c r="I105" s="207"/>
      <c r="L105" s="208"/>
    </row>
    <row r="106" spans="1:12" ht="11" thickBot="1">
      <c r="A106" s="210">
        <v>103</v>
      </c>
      <c r="B106" s="211" t="s">
        <v>759</v>
      </c>
      <c r="C106" s="211">
        <v>35692</v>
      </c>
      <c r="D106" s="212" t="s">
        <v>347</v>
      </c>
      <c r="E106" s="211" t="s">
        <v>283</v>
      </c>
      <c r="F106" s="211">
        <v>10</v>
      </c>
      <c r="G106" s="213" t="s">
        <v>878</v>
      </c>
      <c r="H106" s="214">
        <f t="shared" si="3"/>
        <v>442.40000000000003</v>
      </c>
      <c r="I106" s="207"/>
      <c r="L106" s="208"/>
    </row>
    <row r="107" spans="1:12" ht="11" thickBot="1">
      <c r="A107" s="210">
        <v>104</v>
      </c>
      <c r="B107" s="211" t="s">
        <v>759</v>
      </c>
      <c r="C107" s="211">
        <v>7344</v>
      </c>
      <c r="D107" s="212" t="s">
        <v>348</v>
      </c>
      <c r="E107" s="211" t="s">
        <v>284</v>
      </c>
      <c r="F107" s="211">
        <v>3</v>
      </c>
      <c r="G107" s="213" t="s">
        <v>879</v>
      </c>
      <c r="H107" s="214">
        <f t="shared" si="3"/>
        <v>167.94</v>
      </c>
      <c r="I107" s="207"/>
      <c r="L107" s="208"/>
    </row>
    <row r="108" spans="1:12" ht="11" thickBot="1">
      <c r="A108" s="210">
        <v>105</v>
      </c>
      <c r="B108" s="211" t="s">
        <v>759</v>
      </c>
      <c r="C108" s="211">
        <v>35691</v>
      </c>
      <c r="D108" s="212" t="s">
        <v>349</v>
      </c>
      <c r="E108" s="211" t="s">
        <v>283</v>
      </c>
      <c r="F108" s="211">
        <v>10</v>
      </c>
      <c r="G108" s="213" t="s">
        <v>880</v>
      </c>
      <c r="H108" s="214">
        <f t="shared" si="3"/>
        <v>122.89999999999999</v>
      </c>
      <c r="I108" s="207"/>
      <c r="L108" s="208"/>
    </row>
    <row r="109" spans="1:12" ht="11" thickBot="1">
      <c r="A109" s="210">
        <v>106</v>
      </c>
      <c r="B109" s="211" t="s">
        <v>759</v>
      </c>
      <c r="C109" s="211">
        <v>7306</v>
      </c>
      <c r="D109" s="212" t="s">
        <v>350</v>
      </c>
      <c r="E109" s="211" t="s">
        <v>283</v>
      </c>
      <c r="F109" s="211">
        <v>10</v>
      </c>
      <c r="G109" s="213" t="s">
        <v>881</v>
      </c>
      <c r="H109" s="214">
        <f t="shared" si="3"/>
        <v>261.10000000000002</v>
      </c>
      <c r="I109" s="207"/>
      <c r="L109" s="208"/>
    </row>
    <row r="110" spans="1:12" ht="11" thickBot="1">
      <c r="A110" s="210">
        <v>107</v>
      </c>
      <c r="B110" s="211" t="s">
        <v>759</v>
      </c>
      <c r="C110" s="211">
        <v>11188</v>
      </c>
      <c r="D110" s="212" t="s">
        <v>351</v>
      </c>
      <c r="E110" s="211" t="s">
        <v>337</v>
      </c>
      <c r="F110" s="211">
        <v>10</v>
      </c>
      <c r="G110" s="213" t="s">
        <v>882</v>
      </c>
      <c r="H110" s="214">
        <f t="shared" si="3"/>
        <v>1386.6</v>
      </c>
      <c r="I110" s="207"/>
      <c r="L110" s="208"/>
    </row>
    <row r="111" spans="1:12" ht="11" thickBot="1">
      <c r="A111" s="210">
        <v>108</v>
      </c>
      <c r="B111" s="211" t="s">
        <v>759</v>
      </c>
      <c r="C111" s="211">
        <v>11189</v>
      </c>
      <c r="D111" s="212" t="s">
        <v>352</v>
      </c>
      <c r="E111" s="211" t="s">
        <v>337</v>
      </c>
      <c r="F111" s="211">
        <v>10</v>
      </c>
      <c r="G111" s="213" t="s">
        <v>883</v>
      </c>
      <c r="H111" s="214">
        <f t="shared" si="3"/>
        <v>2080</v>
      </c>
      <c r="I111" s="207"/>
      <c r="L111" s="208"/>
    </row>
    <row r="112" spans="1:12" ht="11" thickBot="1">
      <c r="A112" s="210">
        <v>109</v>
      </c>
      <c r="B112" s="211" t="s">
        <v>759</v>
      </c>
      <c r="C112" s="211">
        <v>21107</v>
      </c>
      <c r="D112" s="212" t="s">
        <v>353</v>
      </c>
      <c r="E112" s="211" t="s">
        <v>337</v>
      </c>
      <c r="F112" s="211">
        <v>10</v>
      </c>
      <c r="G112" s="213" t="s">
        <v>884</v>
      </c>
      <c r="H112" s="214">
        <f t="shared" si="3"/>
        <v>1496.8000000000002</v>
      </c>
      <c r="I112" s="207"/>
      <c r="L112" s="208"/>
    </row>
    <row r="113" spans="1:12" ht="11" thickBot="1">
      <c r="A113" s="210">
        <v>110</v>
      </c>
      <c r="B113" s="211" t="s">
        <v>759</v>
      </c>
      <c r="C113" s="211">
        <v>34386</v>
      </c>
      <c r="D113" s="212" t="s">
        <v>354</v>
      </c>
      <c r="E113" s="211" t="s">
        <v>337</v>
      </c>
      <c r="F113" s="211">
        <v>10</v>
      </c>
      <c r="G113" s="213" t="s">
        <v>885</v>
      </c>
      <c r="H113" s="214">
        <f t="shared" si="3"/>
        <v>2599.9</v>
      </c>
      <c r="I113" s="207"/>
      <c r="L113" s="208"/>
    </row>
    <row r="114" spans="1:12" ht="11" thickBot="1">
      <c r="A114" s="210">
        <v>111</v>
      </c>
      <c r="B114" s="211" t="s">
        <v>759</v>
      </c>
      <c r="C114" s="211">
        <v>10490</v>
      </c>
      <c r="D114" s="212" t="s">
        <v>355</v>
      </c>
      <c r="E114" s="211" t="s">
        <v>337</v>
      </c>
      <c r="F114" s="211">
        <v>10</v>
      </c>
      <c r="G114" s="213" t="s">
        <v>886</v>
      </c>
      <c r="H114" s="214">
        <f t="shared" si="3"/>
        <v>780</v>
      </c>
      <c r="I114" s="207"/>
      <c r="L114" s="208"/>
    </row>
    <row r="115" spans="1:12" ht="11" thickBot="1">
      <c r="A115" s="210">
        <v>112</v>
      </c>
      <c r="B115" s="211" t="s">
        <v>759</v>
      </c>
      <c r="C115" s="211">
        <v>10492</v>
      </c>
      <c r="D115" s="212" t="s">
        <v>356</v>
      </c>
      <c r="E115" s="211" t="s">
        <v>337</v>
      </c>
      <c r="F115" s="211">
        <v>10</v>
      </c>
      <c r="G115" s="213" t="s">
        <v>887</v>
      </c>
      <c r="H115" s="214">
        <f t="shared" si="3"/>
        <v>1039.8999999999999</v>
      </c>
      <c r="I115" s="207"/>
      <c r="L115" s="208"/>
    </row>
    <row r="116" spans="1:12" ht="11" thickBot="1">
      <c r="A116" s="210">
        <v>113</v>
      </c>
      <c r="B116" s="211" t="s">
        <v>759</v>
      </c>
      <c r="C116" s="211">
        <v>10493</v>
      </c>
      <c r="D116" s="212" t="s">
        <v>357</v>
      </c>
      <c r="E116" s="211" t="s">
        <v>337</v>
      </c>
      <c r="F116" s="211">
        <v>10</v>
      </c>
      <c r="G116" s="213" t="s">
        <v>888</v>
      </c>
      <c r="H116" s="214">
        <f t="shared" si="3"/>
        <v>1213.3</v>
      </c>
      <c r="I116" s="207"/>
      <c r="L116" s="208"/>
    </row>
    <row r="117" spans="1:12" ht="11" thickBot="1">
      <c r="A117" s="210">
        <v>114</v>
      </c>
      <c r="B117" s="211" t="s">
        <v>759</v>
      </c>
      <c r="C117" s="211">
        <v>10491</v>
      </c>
      <c r="D117" s="212" t="s">
        <v>358</v>
      </c>
      <c r="E117" s="211" t="s">
        <v>337</v>
      </c>
      <c r="F117" s="211">
        <v>10</v>
      </c>
      <c r="G117" s="213" t="s">
        <v>889</v>
      </c>
      <c r="H117" s="214">
        <f t="shared" si="3"/>
        <v>1473.3000000000002</v>
      </c>
      <c r="I117" s="207"/>
      <c r="L117" s="208"/>
    </row>
    <row r="118" spans="1:12" ht="11" thickBot="1">
      <c r="A118" s="210">
        <v>115</v>
      </c>
      <c r="B118" s="211" t="s">
        <v>759</v>
      </c>
      <c r="C118" s="211">
        <v>34385</v>
      </c>
      <c r="D118" s="212" t="s">
        <v>359</v>
      </c>
      <c r="E118" s="211" t="s">
        <v>337</v>
      </c>
      <c r="F118" s="211">
        <v>10</v>
      </c>
      <c r="G118" s="213" t="s">
        <v>890</v>
      </c>
      <c r="H118" s="214">
        <f t="shared" si="3"/>
        <v>2149.3000000000002</v>
      </c>
      <c r="I118" s="207"/>
      <c r="L118" s="208"/>
    </row>
    <row r="119" spans="1:12" ht="11" thickBot="1">
      <c r="A119" s="210">
        <v>116</v>
      </c>
      <c r="B119" s="211" t="s">
        <v>759</v>
      </c>
      <c r="C119" s="211">
        <v>10499</v>
      </c>
      <c r="D119" s="212" t="s">
        <v>360</v>
      </c>
      <c r="E119" s="211" t="s">
        <v>337</v>
      </c>
      <c r="F119" s="211">
        <v>10</v>
      </c>
      <c r="G119" s="213" t="s">
        <v>891</v>
      </c>
      <c r="H119" s="214">
        <f t="shared" si="3"/>
        <v>866.59999999999991</v>
      </c>
      <c r="I119" s="207"/>
      <c r="L119" s="208"/>
    </row>
    <row r="120" spans="1:12" ht="11" thickBot="1">
      <c r="A120" s="210">
        <v>117</v>
      </c>
      <c r="B120" s="211" t="s">
        <v>759</v>
      </c>
      <c r="C120" s="211">
        <v>34384</v>
      </c>
      <c r="D120" s="212" t="s">
        <v>361</v>
      </c>
      <c r="E120" s="211" t="s">
        <v>337</v>
      </c>
      <c r="F120" s="211">
        <v>10</v>
      </c>
      <c r="G120" s="213" t="s">
        <v>885</v>
      </c>
      <c r="H120" s="214">
        <f t="shared" si="3"/>
        <v>2599.9</v>
      </c>
      <c r="I120" s="207"/>
      <c r="L120" s="208"/>
    </row>
    <row r="121" spans="1:12" ht="11" thickBot="1">
      <c r="A121" s="210">
        <v>118</v>
      </c>
      <c r="B121" s="211" t="s">
        <v>759</v>
      </c>
      <c r="C121" s="211">
        <v>11185</v>
      </c>
      <c r="D121" s="212" t="s">
        <v>362</v>
      </c>
      <c r="E121" s="211" t="s">
        <v>337</v>
      </c>
      <c r="F121" s="211">
        <v>10</v>
      </c>
      <c r="G121" s="213" t="s">
        <v>892</v>
      </c>
      <c r="H121" s="214">
        <f t="shared" si="3"/>
        <v>2686.6000000000004</v>
      </c>
      <c r="I121" s="207"/>
      <c r="L121" s="208"/>
    </row>
    <row r="122" spans="1:12" ht="11" thickBot="1">
      <c r="A122" s="210">
        <v>119</v>
      </c>
      <c r="B122" s="211" t="s">
        <v>759</v>
      </c>
      <c r="C122" s="211">
        <v>10507</v>
      </c>
      <c r="D122" s="212" t="s">
        <v>363</v>
      </c>
      <c r="E122" s="211" t="s">
        <v>337</v>
      </c>
      <c r="F122" s="211">
        <v>10</v>
      </c>
      <c r="G122" s="213" t="s">
        <v>893</v>
      </c>
      <c r="H122" s="214">
        <f t="shared" si="3"/>
        <v>2218.8999999999996</v>
      </c>
      <c r="I122" s="207"/>
      <c r="L122" s="208"/>
    </row>
    <row r="123" spans="1:12" ht="11" thickBot="1">
      <c r="A123" s="210">
        <v>120</v>
      </c>
      <c r="B123" s="211" t="s">
        <v>759</v>
      </c>
      <c r="C123" s="211">
        <v>10505</v>
      </c>
      <c r="D123" s="212" t="s">
        <v>364</v>
      </c>
      <c r="E123" s="211" t="s">
        <v>337</v>
      </c>
      <c r="F123" s="211">
        <v>10</v>
      </c>
      <c r="G123" s="213" t="s">
        <v>894</v>
      </c>
      <c r="H123" s="214">
        <f t="shared" si="3"/>
        <v>1309.3000000000002</v>
      </c>
      <c r="I123" s="207"/>
      <c r="L123" s="208"/>
    </row>
    <row r="124" spans="1:12" ht="11" thickBot="1">
      <c r="A124" s="210">
        <v>121</v>
      </c>
      <c r="B124" s="211" t="s">
        <v>759</v>
      </c>
      <c r="C124" s="211">
        <v>10506</v>
      </c>
      <c r="D124" s="212" t="s">
        <v>365</v>
      </c>
      <c r="E124" s="211" t="s">
        <v>337</v>
      </c>
      <c r="F124" s="211">
        <v>10</v>
      </c>
      <c r="G124" s="213" t="s">
        <v>895</v>
      </c>
      <c r="H124" s="214">
        <f t="shared" si="3"/>
        <v>1709.1999999999998</v>
      </c>
      <c r="I124" s="207"/>
      <c r="L124" s="208"/>
    </row>
    <row r="125" spans="1:12" ht="21.5" thickBot="1">
      <c r="A125" s="210">
        <v>122</v>
      </c>
      <c r="B125" s="211" t="s">
        <v>759</v>
      </c>
      <c r="C125" s="211">
        <v>5031</v>
      </c>
      <c r="D125" s="212" t="s">
        <v>366</v>
      </c>
      <c r="E125" s="211" t="s">
        <v>337</v>
      </c>
      <c r="F125" s="211">
        <v>10</v>
      </c>
      <c r="G125" s="213" t="s">
        <v>896</v>
      </c>
      <c r="H125" s="214">
        <f t="shared" si="3"/>
        <v>2400</v>
      </c>
      <c r="I125" s="207"/>
      <c r="L125" s="208"/>
    </row>
    <row r="126" spans="1:12" ht="11" thickBot="1">
      <c r="A126" s="210">
        <v>123</v>
      </c>
      <c r="B126" s="211" t="s">
        <v>759</v>
      </c>
      <c r="C126" s="211">
        <v>10502</v>
      </c>
      <c r="D126" s="212" t="s">
        <v>367</v>
      </c>
      <c r="E126" s="211" t="s">
        <v>337</v>
      </c>
      <c r="F126" s="211">
        <v>10</v>
      </c>
      <c r="G126" s="213" t="s">
        <v>897</v>
      </c>
      <c r="H126" s="214">
        <f t="shared" si="3"/>
        <v>2796.5</v>
      </c>
      <c r="I126" s="207"/>
      <c r="L126" s="208"/>
    </row>
    <row r="127" spans="1:12" ht="11" thickBot="1">
      <c r="A127" s="210">
        <v>124</v>
      </c>
      <c r="B127" s="211" t="s">
        <v>759</v>
      </c>
      <c r="C127" s="211">
        <v>10501</v>
      </c>
      <c r="D127" s="212" t="s">
        <v>368</v>
      </c>
      <c r="E127" s="211" t="s">
        <v>337</v>
      </c>
      <c r="F127" s="211">
        <v>10</v>
      </c>
      <c r="G127" s="213" t="s">
        <v>898</v>
      </c>
      <c r="H127" s="214">
        <f t="shared" si="3"/>
        <v>1579.9</v>
      </c>
      <c r="I127" s="207"/>
      <c r="L127" s="208"/>
    </row>
    <row r="128" spans="1:12" ht="11" thickBot="1">
      <c r="A128" s="210">
        <v>125</v>
      </c>
      <c r="B128" s="211" t="s">
        <v>759</v>
      </c>
      <c r="C128" s="211">
        <v>10503</v>
      </c>
      <c r="D128" s="212" t="s">
        <v>369</v>
      </c>
      <c r="E128" s="211" t="s">
        <v>337</v>
      </c>
      <c r="F128" s="211">
        <v>10</v>
      </c>
      <c r="G128" s="213" t="s">
        <v>899</v>
      </c>
      <c r="H128" s="214">
        <f t="shared" si="3"/>
        <v>2134.5</v>
      </c>
      <c r="I128" s="207"/>
      <c r="L128" s="208"/>
    </row>
    <row r="129" spans="1:12" ht="21.5" thickBot="1">
      <c r="A129" s="210">
        <v>126</v>
      </c>
      <c r="B129" s="211" t="s">
        <v>370</v>
      </c>
      <c r="C129" s="211"/>
      <c r="D129" s="212" t="s">
        <v>371</v>
      </c>
      <c r="E129" s="211" t="s">
        <v>372</v>
      </c>
      <c r="F129" s="211">
        <v>1</v>
      </c>
      <c r="G129" s="213">
        <f>SUM(H4:H128)*0.2</f>
        <v>19159.851999999995</v>
      </c>
      <c r="H129" s="214">
        <f t="shared" si="3"/>
        <v>19159.851999999995</v>
      </c>
      <c r="I129" s="207"/>
      <c r="L129" s="208"/>
    </row>
    <row r="130" spans="1:12" ht="20.149999999999999" customHeight="1" thickBot="1">
      <c r="A130" s="436" t="s">
        <v>373</v>
      </c>
      <c r="B130" s="437"/>
      <c r="C130" s="437"/>
      <c r="D130" s="437"/>
      <c r="E130" s="437"/>
      <c r="F130" s="437"/>
      <c r="G130" s="438"/>
      <c r="H130" s="239">
        <f>SUM(H4:H129)</f>
        <v>114959.11199999998</v>
      </c>
      <c r="I130" s="227"/>
      <c r="L130" s="208"/>
    </row>
    <row r="132" spans="1:12" ht="11" thickBot="1"/>
    <row r="133" spans="1:12" ht="11" thickBot="1">
      <c r="A133" s="433" t="s">
        <v>374</v>
      </c>
      <c r="B133" s="434"/>
      <c r="C133" s="434"/>
      <c r="D133" s="434"/>
      <c r="E133" s="434"/>
      <c r="F133" s="434"/>
      <c r="G133" s="434"/>
      <c r="H133" s="435"/>
      <c r="I133" s="207"/>
      <c r="L133" s="208"/>
    </row>
    <row r="134" spans="1:12" s="220" customFormat="1" ht="20.149999999999999" customHeight="1" thickBot="1">
      <c r="A134" s="240" t="s">
        <v>227</v>
      </c>
      <c r="B134" s="240" t="s">
        <v>228</v>
      </c>
      <c r="C134" s="240" t="str">
        <f>C3</f>
        <v>Código</v>
      </c>
      <c r="D134" s="240" t="s">
        <v>229</v>
      </c>
      <c r="E134" s="240" t="s">
        <v>230</v>
      </c>
      <c r="F134" s="240" t="s">
        <v>71</v>
      </c>
      <c r="G134" s="240" t="str">
        <f>G3</f>
        <v>Valor Unitário de Referência</v>
      </c>
      <c r="H134" s="240" t="str">
        <f>H3</f>
        <v>Valor Total de Referência</v>
      </c>
      <c r="I134" s="241"/>
    </row>
    <row r="135" spans="1:12" ht="11" thickBot="1">
      <c r="A135" s="210">
        <v>1</v>
      </c>
      <c r="B135" s="211" t="s">
        <v>759</v>
      </c>
      <c r="C135" s="211">
        <v>119</v>
      </c>
      <c r="D135" s="212" t="s">
        <v>375</v>
      </c>
      <c r="E135" s="211" t="s">
        <v>278</v>
      </c>
      <c r="F135" s="211">
        <v>10</v>
      </c>
      <c r="G135" s="213" t="s">
        <v>900</v>
      </c>
      <c r="H135" s="214">
        <f t="shared" ref="H135:H166" si="4">F135*G135</f>
        <v>72</v>
      </c>
      <c r="I135" s="207"/>
      <c r="L135" s="208"/>
    </row>
    <row r="136" spans="1:12" ht="11" thickBot="1">
      <c r="A136" s="210">
        <v>2</v>
      </c>
      <c r="B136" s="211" t="s">
        <v>759</v>
      </c>
      <c r="C136" s="211">
        <v>20080</v>
      </c>
      <c r="D136" s="212" t="s">
        <v>376</v>
      </c>
      <c r="E136" s="211" t="s">
        <v>278</v>
      </c>
      <c r="F136" s="211">
        <v>10</v>
      </c>
      <c r="G136" s="213" t="s">
        <v>901</v>
      </c>
      <c r="H136" s="214">
        <f t="shared" si="4"/>
        <v>206.4</v>
      </c>
      <c r="I136" s="207"/>
      <c r="L136" s="208"/>
    </row>
    <row r="137" spans="1:12" ht="11" thickBot="1">
      <c r="A137" s="210">
        <v>3</v>
      </c>
      <c r="B137" s="211" t="s">
        <v>759</v>
      </c>
      <c r="C137" s="211">
        <v>122</v>
      </c>
      <c r="D137" s="212" t="s">
        <v>377</v>
      </c>
      <c r="E137" s="211" t="s">
        <v>278</v>
      </c>
      <c r="F137" s="211">
        <v>5</v>
      </c>
      <c r="G137" s="213" t="s">
        <v>902</v>
      </c>
      <c r="H137" s="214">
        <f t="shared" si="4"/>
        <v>325.20000000000005</v>
      </c>
      <c r="I137" s="207"/>
      <c r="L137" s="208"/>
    </row>
    <row r="138" spans="1:12" ht="11" thickBot="1">
      <c r="A138" s="210">
        <v>4</v>
      </c>
      <c r="B138" s="211" t="s">
        <v>759</v>
      </c>
      <c r="C138" s="211">
        <v>295</v>
      </c>
      <c r="D138" s="212" t="s">
        <v>378</v>
      </c>
      <c r="E138" s="211" t="s">
        <v>278</v>
      </c>
      <c r="F138" s="211">
        <v>20</v>
      </c>
      <c r="G138" s="213" t="s">
        <v>903</v>
      </c>
      <c r="H138" s="214">
        <f t="shared" si="4"/>
        <v>32.599999999999994</v>
      </c>
      <c r="I138" s="207"/>
      <c r="L138" s="208"/>
    </row>
    <row r="139" spans="1:12" ht="11" thickBot="1">
      <c r="A139" s="210">
        <v>5</v>
      </c>
      <c r="B139" s="211" t="s">
        <v>759</v>
      </c>
      <c r="C139" s="211">
        <v>296</v>
      </c>
      <c r="D139" s="212" t="s">
        <v>379</v>
      </c>
      <c r="E139" s="211" t="s">
        <v>278</v>
      </c>
      <c r="F139" s="211">
        <v>20</v>
      </c>
      <c r="G139" s="213" t="s">
        <v>904</v>
      </c>
      <c r="H139" s="214">
        <f t="shared" si="4"/>
        <v>33.799999999999997</v>
      </c>
      <c r="I139" s="207"/>
      <c r="L139" s="208"/>
    </row>
    <row r="140" spans="1:12" ht="11" thickBot="1">
      <c r="A140" s="210">
        <v>6</v>
      </c>
      <c r="B140" s="211" t="s">
        <v>759</v>
      </c>
      <c r="C140" s="211">
        <v>297</v>
      </c>
      <c r="D140" s="212" t="s">
        <v>380</v>
      </c>
      <c r="E140" s="211" t="s">
        <v>278</v>
      </c>
      <c r="F140" s="211">
        <v>20</v>
      </c>
      <c r="G140" s="213" t="s">
        <v>905</v>
      </c>
      <c r="H140" s="214">
        <f t="shared" si="4"/>
        <v>47.599999999999994</v>
      </c>
      <c r="I140" s="207"/>
      <c r="L140" s="208"/>
    </row>
    <row r="141" spans="1:12" ht="11" thickBot="1">
      <c r="A141" s="210">
        <v>7</v>
      </c>
      <c r="B141" s="211" t="s">
        <v>759</v>
      </c>
      <c r="C141" s="211">
        <v>301</v>
      </c>
      <c r="D141" s="212" t="s">
        <v>381</v>
      </c>
      <c r="E141" s="211" t="s">
        <v>278</v>
      </c>
      <c r="F141" s="211">
        <v>10</v>
      </c>
      <c r="G141" s="213" t="s">
        <v>906</v>
      </c>
      <c r="H141" s="214">
        <f t="shared" si="4"/>
        <v>29.900000000000002</v>
      </c>
      <c r="I141" s="207"/>
      <c r="L141" s="208"/>
    </row>
    <row r="142" spans="1:12" ht="11" thickBot="1">
      <c r="A142" s="210">
        <v>8</v>
      </c>
      <c r="B142" s="211" t="s">
        <v>759</v>
      </c>
      <c r="C142" s="211">
        <v>377</v>
      </c>
      <c r="D142" s="212" t="s">
        <v>382</v>
      </c>
      <c r="E142" s="211" t="s">
        <v>242</v>
      </c>
      <c r="F142" s="211">
        <v>10</v>
      </c>
      <c r="G142" s="213" t="s">
        <v>907</v>
      </c>
      <c r="H142" s="214">
        <f t="shared" si="4"/>
        <v>269.7</v>
      </c>
      <c r="I142" s="207"/>
      <c r="L142" s="208"/>
    </row>
    <row r="143" spans="1:12" ht="11" thickBot="1">
      <c r="A143" s="210">
        <v>9</v>
      </c>
      <c r="B143" s="211" t="s">
        <v>759</v>
      </c>
      <c r="C143" s="211">
        <v>6140</v>
      </c>
      <c r="D143" s="212" t="s">
        <v>383</v>
      </c>
      <c r="E143" s="211" t="s">
        <v>242</v>
      </c>
      <c r="F143" s="211">
        <v>20</v>
      </c>
      <c r="G143" s="213" t="s">
        <v>908</v>
      </c>
      <c r="H143" s="214">
        <f t="shared" si="4"/>
        <v>52</v>
      </c>
      <c r="I143" s="207"/>
      <c r="L143" s="208"/>
    </row>
    <row r="144" spans="1:12" ht="11" thickBot="1">
      <c r="A144" s="210">
        <v>10</v>
      </c>
      <c r="B144" s="211" t="s">
        <v>759</v>
      </c>
      <c r="C144" s="211">
        <v>1368</v>
      </c>
      <c r="D144" s="212" t="s">
        <v>384</v>
      </c>
      <c r="E144" s="211" t="s">
        <v>242</v>
      </c>
      <c r="F144" s="211">
        <v>5</v>
      </c>
      <c r="G144" s="213" t="s">
        <v>909</v>
      </c>
      <c r="H144" s="214">
        <f t="shared" si="4"/>
        <v>298.09999999999997</v>
      </c>
      <c r="I144" s="207"/>
      <c r="L144" s="208"/>
    </row>
    <row r="145" spans="1:12" ht="11" thickBot="1">
      <c r="A145" s="210">
        <v>11</v>
      </c>
      <c r="B145" s="211" t="s">
        <v>759</v>
      </c>
      <c r="C145" s="211">
        <v>1380</v>
      </c>
      <c r="D145" s="212" t="s">
        <v>385</v>
      </c>
      <c r="E145" s="211" t="s">
        <v>253</v>
      </c>
      <c r="F145" s="211">
        <v>30</v>
      </c>
      <c r="G145" s="213" t="s">
        <v>910</v>
      </c>
      <c r="H145" s="214">
        <f t="shared" si="4"/>
        <v>84</v>
      </c>
      <c r="I145" s="207"/>
      <c r="L145" s="208"/>
    </row>
    <row r="146" spans="1:12" ht="21.5" thickBot="1">
      <c r="A146" s="210">
        <v>12</v>
      </c>
      <c r="B146" s="211" t="s">
        <v>759</v>
      </c>
      <c r="C146" s="211">
        <v>11686</v>
      </c>
      <c r="D146" s="212" t="s">
        <v>386</v>
      </c>
      <c r="E146" s="211" t="s">
        <v>242</v>
      </c>
      <c r="F146" s="211">
        <v>10</v>
      </c>
      <c r="G146" s="213" t="s">
        <v>911</v>
      </c>
      <c r="H146" s="214">
        <f t="shared" si="4"/>
        <v>78.600000000000009</v>
      </c>
      <c r="I146" s="207"/>
      <c r="L146" s="208"/>
    </row>
    <row r="147" spans="1:12" ht="11" thickBot="1">
      <c r="A147" s="210">
        <v>13</v>
      </c>
      <c r="B147" s="211" t="s">
        <v>759</v>
      </c>
      <c r="C147" s="211">
        <v>1962</v>
      </c>
      <c r="D147" s="212" t="s">
        <v>387</v>
      </c>
      <c r="E147" s="211" t="s">
        <v>278</v>
      </c>
      <c r="F147" s="211">
        <v>5</v>
      </c>
      <c r="G147" s="213" t="s">
        <v>912</v>
      </c>
      <c r="H147" s="214">
        <f t="shared" si="4"/>
        <v>568.1</v>
      </c>
      <c r="I147" s="207"/>
      <c r="L147" s="208"/>
    </row>
    <row r="148" spans="1:12" ht="11" thickBot="1">
      <c r="A148" s="210">
        <v>14</v>
      </c>
      <c r="B148" s="211" t="s">
        <v>759</v>
      </c>
      <c r="C148" s="211">
        <v>1956</v>
      </c>
      <c r="D148" s="212" t="s">
        <v>388</v>
      </c>
      <c r="E148" s="211" t="s">
        <v>278</v>
      </c>
      <c r="F148" s="211">
        <v>20</v>
      </c>
      <c r="G148" s="213" t="s">
        <v>913</v>
      </c>
      <c r="H148" s="214">
        <f t="shared" si="4"/>
        <v>38.6</v>
      </c>
      <c r="I148" s="207"/>
      <c r="L148" s="208"/>
    </row>
    <row r="149" spans="1:12" ht="11" thickBot="1">
      <c r="A149" s="210">
        <v>15</v>
      </c>
      <c r="B149" s="211" t="s">
        <v>759</v>
      </c>
      <c r="C149" s="211">
        <v>1957</v>
      </c>
      <c r="D149" s="212" t="s">
        <v>389</v>
      </c>
      <c r="E149" s="211" t="s">
        <v>278</v>
      </c>
      <c r="F149" s="211">
        <v>20</v>
      </c>
      <c r="G149" s="213" t="s">
        <v>914</v>
      </c>
      <c r="H149" s="214">
        <f t="shared" si="4"/>
        <v>88</v>
      </c>
      <c r="I149" s="207"/>
      <c r="L149" s="208"/>
    </row>
    <row r="150" spans="1:12" ht="11" thickBot="1">
      <c r="A150" s="210">
        <v>16</v>
      </c>
      <c r="B150" s="211" t="s">
        <v>759</v>
      </c>
      <c r="C150" s="211">
        <v>1958</v>
      </c>
      <c r="D150" s="212" t="s">
        <v>390</v>
      </c>
      <c r="E150" s="211" t="s">
        <v>278</v>
      </c>
      <c r="F150" s="211">
        <v>20</v>
      </c>
      <c r="G150" s="213" t="s">
        <v>915</v>
      </c>
      <c r="H150" s="214">
        <f t="shared" si="4"/>
        <v>156.4</v>
      </c>
      <c r="I150" s="207"/>
      <c r="L150" s="208"/>
    </row>
    <row r="151" spans="1:12" ht="11" thickBot="1">
      <c r="A151" s="210">
        <v>17</v>
      </c>
      <c r="B151" s="211" t="s">
        <v>759</v>
      </c>
      <c r="C151" s="211">
        <v>1959</v>
      </c>
      <c r="D151" s="212" t="s">
        <v>391</v>
      </c>
      <c r="E151" s="211" t="s">
        <v>278</v>
      </c>
      <c r="F151" s="211">
        <v>20</v>
      </c>
      <c r="G151" s="213" t="s">
        <v>916</v>
      </c>
      <c r="H151" s="214">
        <f t="shared" si="4"/>
        <v>190.6</v>
      </c>
      <c r="I151" s="207"/>
      <c r="L151" s="208"/>
    </row>
    <row r="152" spans="1:12" ht="11" thickBot="1">
      <c r="A152" s="210">
        <v>18</v>
      </c>
      <c r="B152" s="211" t="s">
        <v>759</v>
      </c>
      <c r="C152" s="211">
        <v>1925</v>
      </c>
      <c r="D152" s="212" t="s">
        <v>392</v>
      </c>
      <c r="E152" s="211" t="s">
        <v>278</v>
      </c>
      <c r="F152" s="211">
        <v>20</v>
      </c>
      <c r="G152" s="213" t="s">
        <v>917</v>
      </c>
      <c r="H152" s="214">
        <f t="shared" si="4"/>
        <v>471.2</v>
      </c>
      <c r="I152" s="207"/>
      <c r="L152" s="208"/>
    </row>
    <row r="153" spans="1:12" ht="11" thickBot="1">
      <c r="A153" s="210">
        <v>19</v>
      </c>
      <c r="B153" s="211" t="s">
        <v>759</v>
      </c>
      <c r="C153" s="211">
        <v>1966</v>
      </c>
      <c r="D153" s="212" t="s">
        <v>393</v>
      </c>
      <c r="E153" s="211" t="s">
        <v>278</v>
      </c>
      <c r="F153" s="211">
        <v>20</v>
      </c>
      <c r="G153" s="213" t="s">
        <v>918</v>
      </c>
      <c r="H153" s="214">
        <f t="shared" si="4"/>
        <v>250.39999999999998</v>
      </c>
      <c r="I153" s="207"/>
      <c r="L153" s="208"/>
    </row>
    <row r="154" spans="1:12" ht="11" thickBot="1">
      <c r="A154" s="210">
        <v>20</v>
      </c>
      <c r="B154" s="211" t="s">
        <v>759</v>
      </c>
      <c r="C154" s="211">
        <v>1933</v>
      </c>
      <c r="D154" s="212" t="s">
        <v>394</v>
      </c>
      <c r="E154" s="211" t="s">
        <v>278</v>
      </c>
      <c r="F154" s="211">
        <v>20</v>
      </c>
      <c r="G154" s="213" t="s">
        <v>919</v>
      </c>
      <c r="H154" s="214">
        <f t="shared" si="4"/>
        <v>49</v>
      </c>
      <c r="I154" s="207"/>
      <c r="L154" s="208"/>
    </row>
    <row r="155" spans="1:12" ht="11" thickBot="1">
      <c r="A155" s="210">
        <v>21</v>
      </c>
      <c r="B155" s="211" t="s">
        <v>759</v>
      </c>
      <c r="C155" s="211">
        <v>11683</v>
      </c>
      <c r="D155" s="212" t="s">
        <v>395</v>
      </c>
      <c r="E155" s="211" t="s">
        <v>242</v>
      </c>
      <c r="F155" s="211">
        <v>10</v>
      </c>
      <c r="G155" s="213" t="s">
        <v>920</v>
      </c>
      <c r="H155" s="214">
        <f t="shared" si="4"/>
        <v>314.5</v>
      </c>
      <c r="I155" s="207"/>
      <c r="L155" s="208"/>
    </row>
    <row r="156" spans="1:12" ht="11" thickBot="1">
      <c r="A156" s="210">
        <v>22</v>
      </c>
      <c r="B156" s="211" t="s">
        <v>759</v>
      </c>
      <c r="C156" s="211">
        <v>3146</v>
      </c>
      <c r="D156" s="212" t="s">
        <v>396</v>
      </c>
      <c r="E156" s="211" t="s">
        <v>242</v>
      </c>
      <c r="F156" s="211">
        <v>20</v>
      </c>
      <c r="G156" s="213" t="s">
        <v>921</v>
      </c>
      <c r="H156" s="214">
        <f t="shared" si="4"/>
        <v>83</v>
      </c>
      <c r="I156" s="207"/>
      <c r="L156" s="208"/>
    </row>
    <row r="157" spans="1:12" ht="11" thickBot="1">
      <c r="A157" s="210">
        <v>23</v>
      </c>
      <c r="B157" s="211" t="s">
        <v>759</v>
      </c>
      <c r="C157" s="211">
        <v>3529</v>
      </c>
      <c r="D157" s="212" t="s">
        <v>397</v>
      </c>
      <c r="E157" s="211" t="s">
        <v>278</v>
      </c>
      <c r="F157" s="211">
        <v>20</v>
      </c>
      <c r="G157" s="213" t="s">
        <v>787</v>
      </c>
      <c r="H157" s="214">
        <f t="shared" si="4"/>
        <v>9.2000000000000011</v>
      </c>
      <c r="I157" s="207"/>
      <c r="L157" s="208"/>
    </row>
    <row r="158" spans="1:12" ht="11" thickBot="1">
      <c r="A158" s="210">
        <v>24</v>
      </c>
      <c r="B158" s="211" t="s">
        <v>759</v>
      </c>
      <c r="C158" s="211">
        <v>3536</v>
      </c>
      <c r="D158" s="212" t="s">
        <v>398</v>
      </c>
      <c r="E158" s="211" t="s">
        <v>278</v>
      </c>
      <c r="F158" s="211">
        <v>20</v>
      </c>
      <c r="G158" s="213" t="s">
        <v>922</v>
      </c>
      <c r="H158" s="214">
        <f t="shared" si="4"/>
        <v>27.400000000000002</v>
      </c>
      <c r="I158" s="207"/>
      <c r="L158" s="208"/>
    </row>
    <row r="159" spans="1:12" ht="11" thickBot="1">
      <c r="A159" s="210">
        <v>25</v>
      </c>
      <c r="B159" s="211" t="s">
        <v>759</v>
      </c>
      <c r="C159" s="211">
        <v>3535</v>
      </c>
      <c r="D159" s="212" t="s">
        <v>399</v>
      </c>
      <c r="E159" s="211" t="s">
        <v>278</v>
      </c>
      <c r="F159" s="211">
        <v>20</v>
      </c>
      <c r="G159" s="213" t="s">
        <v>923</v>
      </c>
      <c r="H159" s="214">
        <f t="shared" si="4"/>
        <v>65.400000000000006</v>
      </c>
      <c r="I159" s="207"/>
      <c r="L159" s="208"/>
    </row>
    <row r="160" spans="1:12" ht="11" thickBot="1">
      <c r="A160" s="210">
        <v>26</v>
      </c>
      <c r="B160" s="211" t="s">
        <v>759</v>
      </c>
      <c r="C160" s="211">
        <v>3540</v>
      </c>
      <c r="D160" s="212" t="s">
        <v>400</v>
      </c>
      <c r="E160" s="211" t="s">
        <v>278</v>
      </c>
      <c r="F160" s="211">
        <v>20</v>
      </c>
      <c r="G160" s="213" t="s">
        <v>924</v>
      </c>
      <c r="H160" s="214">
        <f t="shared" si="4"/>
        <v>70.599999999999994</v>
      </c>
      <c r="I160" s="207"/>
      <c r="L160" s="208"/>
    </row>
    <row r="161" spans="1:12" ht="11" thickBot="1">
      <c r="A161" s="210">
        <v>27</v>
      </c>
      <c r="B161" s="211" t="s">
        <v>759</v>
      </c>
      <c r="C161" s="211">
        <v>3539</v>
      </c>
      <c r="D161" s="212" t="s">
        <v>401</v>
      </c>
      <c r="E161" s="211" t="s">
        <v>278</v>
      </c>
      <c r="F161" s="211">
        <v>10</v>
      </c>
      <c r="G161" s="213" t="s">
        <v>925</v>
      </c>
      <c r="H161" s="214">
        <f t="shared" si="4"/>
        <v>153.4</v>
      </c>
      <c r="I161" s="207"/>
      <c r="L161" s="208"/>
    </row>
    <row r="162" spans="1:12" ht="21.5" thickBot="1">
      <c r="A162" s="210">
        <v>28</v>
      </c>
      <c r="B162" s="211" t="s">
        <v>759</v>
      </c>
      <c r="C162" s="211">
        <v>20147</v>
      </c>
      <c r="D162" s="212" t="s">
        <v>402</v>
      </c>
      <c r="E162" s="211" t="s">
        <v>278</v>
      </c>
      <c r="F162" s="211">
        <v>20</v>
      </c>
      <c r="G162" s="213" t="s">
        <v>926</v>
      </c>
      <c r="H162" s="214">
        <f t="shared" si="4"/>
        <v>77</v>
      </c>
      <c r="I162" s="207"/>
      <c r="L162" s="208"/>
    </row>
    <row r="163" spans="1:12" ht="11" thickBot="1">
      <c r="A163" s="210">
        <v>29</v>
      </c>
      <c r="B163" s="211" t="s">
        <v>759</v>
      </c>
      <c r="C163" s="211">
        <v>3528</v>
      </c>
      <c r="D163" s="212" t="s">
        <v>403</v>
      </c>
      <c r="E163" s="211" t="s">
        <v>278</v>
      </c>
      <c r="F163" s="211">
        <v>20</v>
      </c>
      <c r="G163" s="213" t="s">
        <v>927</v>
      </c>
      <c r="H163" s="214">
        <f t="shared" si="4"/>
        <v>94</v>
      </c>
      <c r="I163" s="207"/>
      <c r="L163" s="208"/>
    </row>
    <row r="164" spans="1:12" ht="11" thickBot="1">
      <c r="A164" s="210">
        <v>30</v>
      </c>
      <c r="B164" s="211" t="s">
        <v>759</v>
      </c>
      <c r="C164" s="211">
        <v>37951</v>
      </c>
      <c r="D164" s="212" t="s">
        <v>404</v>
      </c>
      <c r="E164" s="211" t="s">
        <v>278</v>
      </c>
      <c r="F164" s="211">
        <v>20</v>
      </c>
      <c r="G164" s="213" t="s">
        <v>928</v>
      </c>
      <c r="H164" s="214">
        <f t="shared" si="4"/>
        <v>24.2</v>
      </c>
      <c r="I164" s="207"/>
      <c r="L164" s="208"/>
    </row>
    <row r="165" spans="1:12" ht="11" thickBot="1">
      <c r="A165" s="210">
        <v>31</v>
      </c>
      <c r="B165" s="211" t="s">
        <v>759</v>
      </c>
      <c r="C165" s="211">
        <v>3518</v>
      </c>
      <c r="D165" s="212" t="s">
        <v>405</v>
      </c>
      <c r="E165" s="211" t="s">
        <v>278</v>
      </c>
      <c r="F165" s="211">
        <v>20</v>
      </c>
      <c r="G165" s="213" t="s">
        <v>929</v>
      </c>
      <c r="H165" s="214">
        <f t="shared" si="4"/>
        <v>35.6</v>
      </c>
      <c r="I165" s="207"/>
      <c r="L165" s="208"/>
    </row>
    <row r="166" spans="1:12" ht="11" thickBot="1">
      <c r="A166" s="210">
        <v>32</v>
      </c>
      <c r="B166" s="211" t="s">
        <v>759</v>
      </c>
      <c r="C166" s="211">
        <v>3519</v>
      </c>
      <c r="D166" s="212" t="s">
        <v>406</v>
      </c>
      <c r="E166" s="211" t="s">
        <v>278</v>
      </c>
      <c r="F166" s="211">
        <v>20</v>
      </c>
      <c r="G166" s="213" t="s">
        <v>930</v>
      </c>
      <c r="H166" s="214">
        <f t="shared" si="4"/>
        <v>84.399999999999991</v>
      </c>
      <c r="I166" s="207"/>
      <c r="L166" s="208"/>
    </row>
    <row r="167" spans="1:12" ht="11" thickBot="1">
      <c r="A167" s="210">
        <v>33</v>
      </c>
      <c r="B167" s="211" t="s">
        <v>759</v>
      </c>
      <c r="C167" s="211">
        <v>3526</v>
      </c>
      <c r="D167" s="212" t="s">
        <v>407</v>
      </c>
      <c r="E167" s="211" t="s">
        <v>278</v>
      </c>
      <c r="F167" s="211">
        <v>20</v>
      </c>
      <c r="G167" s="213" t="s">
        <v>931</v>
      </c>
      <c r="H167" s="214">
        <f t="shared" ref="H167:H198" si="5">F167*G167</f>
        <v>28.599999999999998</v>
      </c>
      <c r="I167" s="207"/>
      <c r="L167" s="208"/>
    </row>
    <row r="168" spans="1:12" ht="11" thickBot="1">
      <c r="A168" s="210">
        <v>34</v>
      </c>
      <c r="B168" s="211" t="s">
        <v>759</v>
      </c>
      <c r="C168" s="211">
        <v>20269</v>
      </c>
      <c r="D168" s="212" t="s">
        <v>408</v>
      </c>
      <c r="E168" s="211" t="s">
        <v>242</v>
      </c>
      <c r="F168" s="211">
        <v>5</v>
      </c>
      <c r="G168" s="213" t="s">
        <v>932</v>
      </c>
      <c r="H168" s="214">
        <f t="shared" si="5"/>
        <v>349.6</v>
      </c>
      <c r="I168" s="207"/>
      <c r="L168" s="208"/>
    </row>
    <row r="169" spans="1:12" ht="11" thickBot="1">
      <c r="A169" s="210">
        <v>35</v>
      </c>
      <c r="B169" s="211" t="s">
        <v>759</v>
      </c>
      <c r="C169" s="211">
        <v>3893</v>
      </c>
      <c r="D169" s="212" t="s">
        <v>409</v>
      </c>
      <c r="E169" s="211" t="s">
        <v>278</v>
      </c>
      <c r="F169" s="211">
        <v>20</v>
      </c>
      <c r="G169" s="213" t="s">
        <v>933</v>
      </c>
      <c r="H169" s="214">
        <f t="shared" si="5"/>
        <v>192.2</v>
      </c>
      <c r="I169" s="207"/>
      <c r="L169" s="208"/>
    </row>
    <row r="170" spans="1:12" ht="11" thickBot="1">
      <c r="A170" s="210">
        <v>36</v>
      </c>
      <c r="B170" s="211" t="s">
        <v>759</v>
      </c>
      <c r="C170" s="211">
        <v>3895</v>
      </c>
      <c r="D170" s="212" t="s">
        <v>410</v>
      </c>
      <c r="E170" s="211" t="s">
        <v>278</v>
      </c>
      <c r="F170" s="211">
        <v>20</v>
      </c>
      <c r="G170" s="213" t="s">
        <v>934</v>
      </c>
      <c r="H170" s="214">
        <f t="shared" si="5"/>
        <v>127</v>
      </c>
      <c r="I170" s="207"/>
      <c r="L170" s="208"/>
    </row>
    <row r="171" spans="1:12" ht="11" thickBot="1">
      <c r="A171" s="210">
        <v>37</v>
      </c>
      <c r="B171" s="211" t="s">
        <v>759</v>
      </c>
      <c r="C171" s="211">
        <v>20169</v>
      </c>
      <c r="D171" s="212" t="s">
        <v>411</v>
      </c>
      <c r="E171" s="211" t="s">
        <v>278</v>
      </c>
      <c r="F171" s="211">
        <v>20</v>
      </c>
      <c r="G171" s="213" t="s">
        <v>935</v>
      </c>
      <c r="H171" s="214">
        <f t="shared" si="5"/>
        <v>136.19999999999999</v>
      </c>
      <c r="I171" s="207"/>
      <c r="L171" s="208"/>
    </row>
    <row r="172" spans="1:12" ht="11" thickBot="1">
      <c r="A172" s="210">
        <v>38</v>
      </c>
      <c r="B172" s="211" t="s">
        <v>759</v>
      </c>
      <c r="C172" s="211">
        <v>3897</v>
      </c>
      <c r="D172" s="212" t="s">
        <v>412</v>
      </c>
      <c r="E172" s="211" t="s">
        <v>278</v>
      </c>
      <c r="F172" s="211">
        <v>20</v>
      </c>
      <c r="G172" s="213" t="s">
        <v>936</v>
      </c>
      <c r="H172" s="214">
        <f t="shared" si="5"/>
        <v>15.2</v>
      </c>
      <c r="I172" s="207"/>
      <c r="L172" s="208"/>
    </row>
    <row r="173" spans="1:12" ht="11" thickBot="1">
      <c r="A173" s="210">
        <v>39</v>
      </c>
      <c r="B173" s="211" t="s">
        <v>759</v>
      </c>
      <c r="C173" s="211">
        <v>3860</v>
      </c>
      <c r="D173" s="212" t="s">
        <v>413</v>
      </c>
      <c r="E173" s="211" t="s">
        <v>278</v>
      </c>
      <c r="F173" s="211">
        <v>20</v>
      </c>
      <c r="G173" s="213" t="s">
        <v>937</v>
      </c>
      <c r="H173" s="214">
        <f t="shared" si="5"/>
        <v>67.2</v>
      </c>
      <c r="I173" s="207"/>
      <c r="L173" s="208"/>
    </row>
    <row r="174" spans="1:12" ht="11" thickBot="1">
      <c r="A174" s="210">
        <v>40</v>
      </c>
      <c r="B174" s="211" t="s">
        <v>759</v>
      </c>
      <c r="C174" s="211">
        <v>3905</v>
      </c>
      <c r="D174" s="212" t="s">
        <v>414</v>
      </c>
      <c r="E174" s="211" t="s">
        <v>278</v>
      </c>
      <c r="F174" s="211">
        <v>20</v>
      </c>
      <c r="G174" s="213" t="s">
        <v>938</v>
      </c>
      <c r="H174" s="214">
        <f t="shared" si="5"/>
        <v>148.80000000000001</v>
      </c>
      <c r="I174" s="207"/>
      <c r="L174" s="208"/>
    </row>
    <row r="175" spans="1:12" ht="11" thickBot="1">
      <c r="A175" s="210">
        <v>41</v>
      </c>
      <c r="B175" s="211" t="s">
        <v>759</v>
      </c>
      <c r="C175" s="211">
        <v>3871</v>
      </c>
      <c r="D175" s="212" t="s">
        <v>415</v>
      </c>
      <c r="E175" s="211" t="s">
        <v>278</v>
      </c>
      <c r="F175" s="211">
        <v>20</v>
      </c>
      <c r="G175" s="213" t="s">
        <v>939</v>
      </c>
      <c r="H175" s="214">
        <f t="shared" si="5"/>
        <v>309</v>
      </c>
      <c r="I175" s="207"/>
      <c r="L175" s="208"/>
    </row>
    <row r="176" spans="1:12" ht="11" thickBot="1">
      <c r="A176" s="210">
        <v>42</v>
      </c>
      <c r="B176" s="211" t="s">
        <v>759</v>
      </c>
      <c r="C176" s="211">
        <v>4823</v>
      </c>
      <c r="D176" s="212" t="s">
        <v>416</v>
      </c>
      <c r="E176" s="211" t="s">
        <v>253</v>
      </c>
      <c r="F176" s="211">
        <v>10</v>
      </c>
      <c r="G176" s="213" t="s">
        <v>940</v>
      </c>
      <c r="H176" s="214">
        <f t="shared" si="5"/>
        <v>292.89999999999998</v>
      </c>
      <c r="I176" s="207"/>
      <c r="L176" s="208"/>
    </row>
    <row r="177" spans="1:12" ht="11" thickBot="1">
      <c r="A177" s="210">
        <v>43</v>
      </c>
      <c r="B177" s="211" t="s">
        <v>759</v>
      </c>
      <c r="C177" s="211">
        <v>10432</v>
      </c>
      <c r="D177" s="212" t="s">
        <v>417</v>
      </c>
      <c r="E177" s="211" t="s">
        <v>242</v>
      </c>
      <c r="F177" s="211">
        <v>5</v>
      </c>
      <c r="G177" s="213" t="s">
        <v>941</v>
      </c>
      <c r="H177" s="214">
        <f t="shared" si="5"/>
        <v>1239</v>
      </c>
      <c r="I177" s="207"/>
      <c r="L177" s="208"/>
    </row>
    <row r="178" spans="1:12" ht="21.5" thickBot="1">
      <c r="A178" s="210">
        <v>44</v>
      </c>
      <c r="B178" s="211" t="s">
        <v>759</v>
      </c>
      <c r="C178" s="211">
        <v>11955</v>
      </c>
      <c r="D178" s="212" t="s">
        <v>418</v>
      </c>
      <c r="E178" s="211" t="s">
        <v>242</v>
      </c>
      <c r="F178" s="211">
        <v>30</v>
      </c>
      <c r="G178" s="213" t="s">
        <v>942</v>
      </c>
      <c r="H178" s="214">
        <f t="shared" si="5"/>
        <v>98.399999999999991</v>
      </c>
      <c r="I178" s="207"/>
      <c r="L178" s="208"/>
    </row>
    <row r="179" spans="1:12" ht="21.5" thickBot="1">
      <c r="A179" s="210">
        <v>45</v>
      </c>
      <c r="B179" s="211" t="s">
        <v>759</v>
      </c>
      <c r="C179" s="211">
        <v>4351</v>
      </c>
      <c r="D179" s="212" t="s">
        <v>419</v>
      </c>
      <c r="E179" s="211" t="s">
        <v>242</v>
      </c>
      <c r="F179" s="211">
        <v>30</v>
      </c>
      <c r="G179" s="213" t="s">
        <v>943</v>
      </c>
      <c r="H179" s="214">
        <f t="shared" si="5"/>
        <v>369.6</v>
      </c>
      <c r="I179" s="207"/>
      <c r="L179" s="208"/>
    </row>
    <row r="180" spans="1:12" ht="11" thickBot="1">
      <c r="A180" s="210">
        <v>46</v>
      </c>
      <c r="B180" s="211" t="s">
        <v>759</v>
      </c>
      <c r="C180" s="211">
        <v>6028</v>
      </c>
      <c r="D180" s="212" t="s">
        <v>420</v>
      </c>
      <c r="E180" s="211" t="s">
        <v>278</v>
      </c>
      <c r="F180" s="211">
        <v>10</v>
      </c>
      <c r="G180" s="213" t="s">
        <v>944</v>
      </c>
      <c r="H180" s="214">
        <f t="shared" si="5"/>
        <v>727.2</v>
      </c>
      <c r="I180" s="207"/>
      <c r="L180" s="208"/>
    </row>
    <row r="181" spans="1:12" ht="11" thickBot="1">
      <c r="A181" s="210">
        <v>47</v>
      </c>
      <c r="B181" s="211" t="s">
        <v>759</v>
      </c>
      <c r="C181" s="211">
        <v>6013</v>
      </c>
      <c r="D181" s="212" t="s">
        <v>421</v>
      </c>
      <c r="E181" s="211" t="s">
        <v>278</v>
      </c>
      <c r="F181" s="211">
        <v>10</v>
      </c>
      <c r="G181" s="213" t="s">
        <v>945</v>
      </c>
      <c r="H181" s="214">
        <f t="shared" si="5"/>
        <v>574.09999999999991</v>
      </c>
      <c r="I181" s="207"/>
      <c r="L181" s="208"/>
    </row>
    <row r="182" spans="1:12" ht="11" thickBot="1">
      <c r="A182" s="210">
        <v>48</v>
      </c>
      <c r="B182" s="211" t="s">
        <v>759</v>
      </c>
      <c r="C182" s="211">
        <v>6015</v>
      </c>
      <c r="D182" s="212" t="s">
        <v>422</v>
      </c>
      <c r="E182" s="211" t="s">
        <v>278</v>
      </c>
      <c r="F182" s="211">
        <v>10</v>
      </c>
      <c r="G182" s="213" t="s">
        <v>946</v>
      </c>
      <c r="H182" s="214">
        <f t="shared" si="5"/>
        <v>834.9</v>
      </c>
      <c r="I182" s="207"/>
      <c r="L182" s="208"/>
    </row>
    <row r="183" spans="1:12" ht="11" thickBot="1">
      <c r="A183" s="210">
        <v>49</v>
      </c>
      <c r="B183" s="211" t="s">
        <v>759</v>
      </c>
      <c r="C183" s="211">
        <v>6014</v>
      </c>
      <c r="D183" s="212" t="s">
        <v>423</v>
      </c>
      <c r="E183" s="211" t="s">
        <v>278</v>
      </c>
      <c r="F183" s="211">
        <v>10</v>
      </c>
      <c r="G183" s="213" t="s">
        <v>947</v>
      </c>
      <c r="H183" s="214">
        <f t="shared" si="5"/>
        <v>798.19999999999993</v>
      </c>
      <c r="I183" s="207"/>
      <c r="L183" s="208"/>
    </row>
    <row r="184" spans="1:12" ht="11" thickBot="1">
      <c r="A184" s="210">
        <v>50</v>
      </c>
      <c r="B184" s="211" t="s">
        <v>759</v>
      </c>
      <c r="C184" s="211">
        <v>6005</v>
      </c>
      <c r="D184" s="212" t="s">
        <v>424</v>
      </c>
      <c r="E184" s="211" t="s">
        <v>278</v>
      </c>
      <c r="F184" s="211">
        <v>10</v>
      </c>
      <c r="G184" s="213" t="s">
        <v>948</v>
      </c>
      <c r="H184" s="214">
        <f t="shared" si="5"/>
        <v>469</v>
      </c>
      <c r="I184" s="207"/>
      <c r="L184" s="208"/>
    </row>
    <row r="185" spans="1:12" ht="11" thickBot="1">
      <c r="A185" s="210">
        <v>51</v>
      </c>
      <c r="B185" s="211" t="s">
        <v>759</v>
      </c>
      <c r="C185" s="211">
        <v>6021</v>
      </c>
      <c r="D185" s="212" t="s">
        <v>425</v>
      </c>
      <c r="E185" s="211" t="s">
        <v>242</v>
      </c>
      <c r="F185" s="211">
        <v>10</v>
      </c>
      <c r="G185" s="213" t="s">
        <v>949</v>
      </c>
      <c r="H185" s="214">
        <f t="shared" si="5"/>
        <v>427.9</v>
      </c>
      <c r="I185" s="207"/>
      <c r="L185" s="208"/>
    </row>
    <row r="186" spans="1:12" ht="11" thickBot="1">
      <c r="A186" s="210">
        <v>52</v>
      </c>
      <c r="B186" s="211" t="s">
        <v>759</v>
      </c>
      <c r="C186" s="211">
        <v>11757</v>
      </c>
      <c r="D186" s="212" t="s">
        <v>426</v>
      </c>
      <c r="E186" s="211" t="s">
        <v>242</v>
      </c>
      <c r="F186" s="211">
        <v>10</v>
      </c>
      <c r="G186" s="213" t="s">
        <v>950</v>
      </c>
      <c r="H186" s="214">
        <f t="shared" si="5"/>
        <v>354</v>
      </c>
      <c r="I186" s="207"/>
      <c r="L186" s="208"/>
    </row>
    <row r="187" spans="1:12" ht="21.5" thickBot="1">
      <c r="A187" s="210">
        <v>53</v>
      </c>
      <c r="B187" s="211" t="s">
        <v>759</v>
      </c>
      <c r="C187" s="211">
        <v>11758</v>
      </c>
      <c r="D187" s="212" t="s">
        <v>427</v>
      </c>
      <c r="E187" s="211" t="s">
        <v>242</v>
      </c>
      <c r="F187" s="211">
        <v>10</v>
      </c>
      <c r="G187" s="213" t="s">
        <v>951</v>
      </c>
      <c r="H187" s="214">
        <f t="shared" si="5"/>
        <v>439</v>
      </c>
      <c r="I187" s="207"/>
      <c r="L187" s="208"/>
    </row>
    <row r="188" spans="1:12" ht="11" thickBot="1">
      <c r="A188" s="210">
        <v>54</v>
      </c>
      <c r="B188" s="211" t="s">
        <v>759</v>
      </c>
      <c r="C188" s="211">
        <v>38637</v>
      </c>
      <c r="D188" s="212" t="s">
        <v>428</v>
      </c>
      <c r="E188" s="211" t="s">
        <v>242</v>
      </c>
      <c r="F188" s="211">
        <v>10</v>
      </c>
      <c r="G188" s="213" t="s">
        <v>952</v>
      </c>
      <c r="H188" s="214">
        <f t="shared" si="5"/>
        <v>1723.6000000000001</v>
      </c>
      <c r="I188" s="207"/>
      <c r="L188" s="208"/>
    </row>
    <row r="189" spans="1:12" ht="11" thickBot="1">
      <c r="A189" s="210">
        <v>55</v>
      </c>
      <c r="B189" s="211" t="s">
        <v>759</v>
      </c>
      <c r="C189" s="211">
        <v>6150</v>
      </c>
      <c r="D189" s="212" t="s">
        <v>429</v>
      </c>
      <c r="E189" s="211" t="s">
        <v>242</v>
      </c>
      <c r="F189" s="211">
        <v>10</v>
      </c>
      <c r="G189" s="213" t="s">
        <v>953</v>
      </c>
      <c r="H189" s="214">
        <f t="shared" si="5"/>
        <v>1744.6000000000001</v>
      </c>
      <c r="I189" s="207"/>
      <c r="L189" s="208"/>
    </row>
    <row r="190" spans="1:12" ht="11" thickBot="1">
      <c r="A190" s="210">
        <v>56</v>
      </c>
      <c r="B190" s="211" t="s">
        <v>759</v>
      </c>
      <c r="C190" s="211">
        <v>6136</v>
      </c>
      <c r="D190" s="212" t="s">
        <v>430</v>
      </c>
      <c r="E190" s="211" t="s">
        <v>242</v>
      </c>
      <c r="F190" s="211">
        <v>10</v>
      </c>
      <c r="G190" s="213" t="s">
        <v>954</v>
      </c>
      <c r="H190" s="214">
        <f t="shared" si="5"/>
        <v>1371.3999999999999</v>
      </c>
      <c r="I190" s="207"/>
      <c r="L190" s="208"/>
    </row>
    <row r="191" spans="1:12" ht="11" thickBot="1">
      <c r="A191" s="210">
        <v>57</v>
      </c>
      <c r="B191" s="211" t="s">
        <v>759</v>
      </c>
      <c r="C191" s="211">
        <v>38638</v>
      </c>
      <c r="D191" s="212" t="s">
        <v>431</v>
      </c>
      <c r="E191" s="211" t="s">
        <v>242</v>
      </c>
      <c r="F191" s="211">
        <v>10</v>
      </c>
      <c r="G191" s="213" t="s">
        <v>955</v>
      </c>
      <c r="H191" s="214">
        <f t="shared" si="5"/>
        <v>1452.4</v>
      </c>
      <c r="I191" s="207"/>
      <c r="L191" s="208"/>
    </row>
    <row r="192" spans="1:12" ht="11" thickBot="1">
      <c r="A192" s="210">
        <v>58</v>
      </c>
      <c r="B192" s="211" t="s">
        <v>759</v>
      </c>
      <c r="C192" s="211">
        <v>20262</v>
      </c>
      <c r="D192" s="212" t="s">
        <v>432</v>
      </c>
      <c r="E192" s="211" t="s">
        <v>242</v>
      </c>
      <c r="F192" s="211">
        <v>10</v>
      </c>
      <c r="G192" s="213" t="s">
        <v>956</v>
      </c>
      <c r="H192" s="214">
        <f t="shared" si="5"/>
        <v>136.5</v>
      </c>
      <c r="I192" s="207"/>
      <c r="L192" s="208"/>
    </row>
    <row r="193" spans="1:12" ht="11" thickBot="1">
      <c r="A193" s="210">
        <v>59</v>
      </c>
      <c r="B193" s="211" t="s">
        <v>759</v>
      </c>
      <c r="C193" s="211">
        <v>3148</v>
      </c>
      <c r="D193" s="212" t="s">
        <v>433</v>
      </c>
      <c r="E193" s="211" t="s">
        <v>242</v>
      </c>
      <c r="F193" s="211">
        <v>10</v>
      </c>
      <c r="G193" s="213" t="s">
        <v>957</v>
      </c>
      <c r="H193" s="214">
        <f t="shared" si="5"/>
        <v>153</v>
      </c>
      <c r="I193" s="207"/>
      <c r="L193" s="208"/>
    </row>
    <row r="194" spans="1:12" ht="11" thickBot="1">
      <c r="A194" s="210">
        <v>60</v>
      </c>
      <c r="B194" s="211" t="s">
        <v>759</v>
      </c>
      <c r="C194" s="211">
        <v>6145</v>
      </c>
      <c r="D194" s="212" t="s">
        <v>434</v>
      </c>
      <c r="E194" s="211" t="s">
        <v>242</v>
      </c>
      <c r="F194" s="211">
        <v>10</v>
      </c>
      <c r="G194" s="213" t="s">
        <v>958</v>
      </c>
      <c r="H194" s="214">
        <f t="shared" si="5"/>
        <v>151.5</v>
      </c>
      <c r="I194" s="207"/>
      <c r="L194" s="208"/>
    </row>
    <row r="195" spans="1:12" ht="11" thickBot="1">
      <c r="A195" s="210">
        <v>61</v>
      </c>
      <c r="B195" s="211" t="s">
        <v>759</v>
      </c>
      <c r="C195" s="211">
        <v>6149</v>
      </c>
      <c r="D195" s="212" t="s">
        <v>435</v>
      </c>
      <c r="E195" s="211" t="s">
        <v>242</v>
      </c>
      <c r="F195" s="211">
        <v>10</v>
      </c>
      <c r="G195" s="213" t="s">
        <v>959</v>
      </c>
      <c r="H195" s="214">
        <f t="shared" si="5"/>
        <v>142.79999999999998</v>
      </c>
      <c r="I195" s="207"/>
      <c r="L195" s="208"/>
    </row>
    <row r="196" spans="1:12" ht="11" thickBot="1">
      <c r="A196" s="210">
        <v>62</v>
      </c>
      <c r="B196" s="211" t="s">
        <v>759</v>
      </c>
      <c r="C196" s="211">
        <v>6146</v>
      </c>
      <c r="D196" s="212" t="s">
        <v>436</v>
      </c>
      <c r="E196" s="211" t="s">
        <v>242</v>
      </c>
      <c r="F196" s="211">
        <v>10</v>
      </c>
      <c r="G196" s="213" t="s">
        <v>960</v>
      </c>
      <c r="H196" s="214">
        <f t="shared" si="5"/>
        <v>151.6</v>
      </c>
      <c r="I196" s="207"/>
      <c r="L196" s="208"/>
    </row>
    <row r="197" spans="1:12" ht="11" thickBot="1">
      <c r="A197" s="210">
        <v>63</v>
      </c>
      <c r="B197" s="211" t="s">
        <v>759</v>
      </c>
      <c r="C197" s="211">
        <v>39961</v>
      </c>
      <c r="D197" s="212" t="s">
        <v>437</v>
      </c>
      <c r="E197" s="211" t="s">
        <v>242</v>
      </c>
      <c r="F197" s="211">
        <v>30</v>
      </c>
      <c r="G197" s="213" t="s">
        <v>961</v>
      </c>
      <c r="H197" s="214">
        <f t="shared" si="5"/>
        <v>330.59999999999997</v>
      </c>
      <c r="I197" s="207"/>
      <c r="L197" s="208"/>
    </row>
    <row r="198" spans="1:12" ht="11" thickBot="1">
      <c r="A198" s="210">
        <v>64</v>
      </c>
      <c r="B198" s="211" t="s">
        <v>759</v>
      </c>
      <c r="C198" s="211">
        <v>20083</v>
      </c>
      <c r="D198" s="212" t="s">
        <v>438</v>
      </c>
      <c r="E198" s="211" t="s">
        <v>278</v>
      </c>
      <c r="F198" s="211">
        <v>5</v>
      </c>
      <c r="G198" s="213" t="s">
        <v>962</v>
      </c>
      <c r="H198" s="214">
        <f t="shared" si="5"/>
        <v>282.39999999999998</v>
      </c>
      <c r="I198" s="207"/>
      <c r="L198" s="208"/>
    </row>
    <row r="199" spans="1:12" ht="11" thickBot="1">
      <c r="A199" s="210">
        <v>65</v>
      </c>
      <c r="B199" s="211" t="s">
        <v>759</v>
      </c>
      <c r="C199" s="211">
        <v>20082</v>
      </c>
      <c r="D199" s="212" t="s">
        <v>439</v>
      </c>
      <c r="E199" s="211" t="s">
        <v>278</v>
      </c>
      <c r="F199" s="211">
        <v>5</v>
      </c>
      <c r="G199" s="213" t="s">
        <v>963</v>
      </c>
      <c r="H199" s="214">
        <f t="shared" ref="H199:H227" si="6">F199*G199</f>
        <v>110</v>
      </c>
      <c r="I199" s="207"/>
      <c r="L199" s="208"/>
    </row>
    <row r="200" spans="1:12" ht="11" thickBot="1">
      <c r="A200" s="210">
        <v>66</v>
      </c>
      <c r="B200" s="211" t="s">
        <v>759</v>
      </c>
      <c r="C200" s="211">
        <v>7139</v>
      </c>
      <c r="D200" s="212" t="s">
        <v>440</v>
      </c>
      <c r="E200" s="211" t="s">
        <v>278</v>
      </c>
      <c r="F200" s="211">
        <v>20</v>
      </c>
      <c r="G200" s="213" t="s">
        <v>964</v>
      </c>
      <c r="H200" s="214">
        <f t="shared" si="6"/>
        <v>15.600000000000001</v>
      </c>
      <c r="I200" s="207"/>
      <c r="L200" s="208"/>
    </row>
    <row r="201" spans="1:12" ht="11" thickBot="1">
      <c r="A201" s="210">
        <v>67</v>
      </c>
      <c r="B201" s="211" t="s">
        <v>759</v>
      </c>
      <c r="C201" s="211">
        <v>7140</v>
      </c>
      <c r="D201" s="212" t="s">
        <v>441</v>
      </c>
      <c r="E201" s="211" t="s">
        <v>278</v>
      </c>
      <c r="F201" s="211">
        <v>20</v>
      </c>
      <c r="G201" s="213" t="s">
        <v>908</v>
      </c>
      <c r="H201" s="214">
        <f t="shared" si="6"/>
        <v>52</v>
      </c>
      <c r="I201" s="207"/>
      <c r="L201" s="208"/>
    </row>
    <row r="202" spans="1:12" ht="11" thickBot="1">
      <c r="A202" s="210">
        <v>68</v>
      </c>
      <c r="B202" s="211" t="s">
        <v>759</v>
      </c>
      <c r="C202" s="211">
        <v>7141</v>
      </c>
      <c r="D202" s="212" t="s">
        <v>442</v>
      </c>
      <c r="E202" s="211" t="s">
        <v>278</v>
      </c>
      <c r="F202" s="211">
        <v>20</v>
      </c>
      <c r="G202" s="213" t="s">
        <v>965</v>
      </c>
      <c r="H202" s="214">
        <f t="shared" si="6"/>
        <v>113.80000000000001</v>
      </c>
      <c r="I202" s="207"/>
      <c r="L202" s="208"/>
    </row>
    <row r="203" spans="1:12" ht="11" thickBot="1">
      <c r="A203" s="210">
        <v>69</v>
      </c>
      <c r="B203" s="211" t="s">
        <v>759</v>
      </c>
      <c r="C203" s="211">
        <v>7143</v>
      </c>
      <c r="D203" s="212" t="s">
        <v>443</v>
      </c>
      <c r="E203" s="211" t="s">
        <v>278</v>
      </c>
      <c r="F203" s="211">
        <v>10</v>
      </c>
      <c r="G203" s="213" t="s">
        <v>966</v>
      </c>
      <c r="H203" s="214">
        <f t="shared" si="6"/>
        <v>189.7</v>
      </c>
      <c r="I203" s="207"/>
      <c r="L203" s="208"/>
    </row>
    <row r="204" spans="1:12" ht="11" thickBot="1">
      <c r="A204" s="210">
        <v>70</v>
      </c>
      <c r="B204" s="211" t="s">
        <v>759</v>
      </c>
      <c r="C204" s="211">
        <v>7144</v>
      </c>
      <c r="D204" s="212" t="s">
        <v>444</v>
      </c>
      <c r="E204" s="211" t="s">
        <v>278</v>
      </c>
      <c r="F204" s="211">
        <v>10</v>
      </c>
      <c r="G204" s="213" t="s">
        <v>967</v>
      </c>
      <c r="H204" s="214">
        <f t="shared" si="6"/>
        <v>379.5</v>
      </c>
      <c r="I204" s="207"/>
      <c r="L204" s="208"/>
    </row>
    <row r="205" spans="1:12" ht="11" thickBot="1">
      <c r="A205" s="210">
        <v>71</v>
      </c>
      <c r="B205" s="211" t="s">
        <v>759</v>
      </c>
      <c r="C205" s="211">
        <v>7145</v>
      </c>
      <c r="D205" s="212" t="s">
        <v>445</v>
      </c>
      <c r="E205" s="211" t="s">
        <v>278</v>
      </c>
      <c r="F205" s="211">
        <v>10</v>
      </c>
      <c r="G205" s="213" t="s">
        <v>968</v>
      </c>
      <c r="H205" s="214">
        <f t="shared" si="6"/>
        <v>622.4</v>
      </c>
      <c r="I205" s="207"/>
      <c r="L205" s="208"/>
    </row>
    <row r="206" spans="1:12" ht="11" thickBot="1">
      <c r="A206" s="210">
        <v>72</v>
      </c>
      <c r="B206" s="211" t="s">
        <v>759</v>
      </c>
      <c r="C206" s="211">
        <v>7142</v>
      </c>
      <c r="D206" s="212" t="s">
        <v>446</v>
      </c>
      <c r="E206" s="211" t="s">
        <v>278</v>
      </c>
      <c r="F206" s="211">
        <v>20</v>
      </c>
      <c r="G206" s="213" t="s">
        <v>969</v>
      </c>
      <c r="H206" s="214">
        <f t="shared" si="6"/>
        <v>127.2</v>
      </c>
      <c r="I206" s="207"/>
      <c r="L206" s="208"/>
    </row>
    <row r="207" spans="1:12" ht="11" thickBot="1">
      <c r="A207" s="210">
        <v>73</v>
      </c>
      <c r="B207" s="211" t="s">
        <v>759</v>
      </c>
      <c r="C207" s="211">
        <v>13417</v>
      </c>
      <c r="D207" s="212" t="s">
        <v>447</v>
      </c>
      <c r="E207" s="211" t="s">
        <v>242</v>
      </c>
      <c r="F207" s="211">
        <v>5</v>
      </c>
      <c r="G207" s="213" t="s">
        <v>970</v>
      </c>
      <c r="H207" s="214">
        <f t="shared" si="6"/>
        <v>171.64999999999998</v>
      </c>
      <c r="I207" s="207"/>
      <c r="L207" s="208"/>
    </row>
    <row r="208" spans="1:12" ht="11" thickBot="1">
      <c r="A208" s="210">
        <v>74</v>
      </c>
      <c r="B208" s="211" t="s">
        <v>759</v>
      </c>
      <c r="C208" s="211">
        <v>9836</v>
      </c>
      <c r="D208" s="212" t="s">
        <v>448</v>
      </c>
      <c r="E208" s="211" t="s">
        <v>276</v>
      </c>
      <c r="F208" s="211">
        <v>10</v>
      </c>
      <c r="G208" s="213" t="s">
        <v>971</v>
      </c>
      <c r="H208" s="214">
        <f t="shared" si="6"/>
        <v>83.2</v>
      </c>
      <c r="I208" s="207"/>
      <c r="L208" s="208"/>
    </row>
    <row r="209" spans="1:12" ht="11" thickBot="1">
      <c r="A209" s="210">
        <v>75</v>
      </c>
      <c r="B209" s="211" t="s">
        <v>759</v>
      </c>
      <c r="C209" s="211">
        <v>20065</v>
      </c>
      <c r="D209" s="212" t="s">
        <v>449</v>
      </c>
      <c r="E209" s="211" t="s">
        <v>276</v>
      </c>
      <c r="F209" s="211">
        <v>10</v>
      </c>
      <c r="G209" s="213" t="s">
        <v>972</v>
      </c>
      <c r="H209" s="214">
        <f t="shared" si="6"/>
        <v>212.8</v>
      </c>
      <c r="I209" s="207"/>
      <c r="L209" s="208"/>
    </row>
    <row r="210" spans="1:12" ht="11" thickBot="1">
      <c r="A210" s="210">
        <v>76</v>
      </c>
      <c r="B210" s="211" t="s">
        <v>759</v>
      </c>
      <c r="C210" s="211">
        <v>9835</v>
      </c>
      <c r="D210" s="212" t="s">
        <v>450</v>
      </c>
      <c r="E210" s="211" t="s">
        <v>276</v>
      </c>
      <c r="F210" s="211">
        <v>10</v>
      </c>
      <c r="G210" s="213" t="s">
        <v>973</v>
      </c>
      <c r="H210" s="214">
        <f t="shared" si="6"/>
        <v>30</v>
      </c>
      <c r="I210" s="207"/>
      <c r="L210" s="208"/>
    </row>
    <row r="211" spans="1:12" ht="11" thickBot="1">
      <c r="A211" s="210">
        <v>77</v>
      </c>
      <c r="B211" s="211" t="s">
        <v>759</v>
      </c>
      <c r="C211" s="211">
        <v>9838</v>
      </c>
      <c r="D211" s="212" t="s">
        <v>451</v>
      </c>
      <c r="E211" s="211" t="s">
        <v>276</v>
      </c>
      <c r="F211" s="211">
        <v>10</v>
      </c>
      <c r="G211" s="213" t="s">
        <v>974</v>
      </c>
      <c r="H211" s="214">
        <f t="shared" si="6"/>
        <v>51</v>
      </c>
      <c r="I211" s="207"/>
      <c r="L211" s="208"/>
    </row>
    <row r="212" spans="1:12" ht="11" thickBot="1">
      <c r="A212" s="210">
        <v>78</v>
      </c>
      <c r="B212" s="211" t="s">
        <v>759</v>
      </c>
      <c r="C212" s="211">
        <v>9837</v>
      </c>
      <c r="D212" s="212" t="s">
        <v>452</v>
      </c>
      <c r="E212" s="211" t="s">
        <v>276</v>
      </c>
      <c r="F212" s="211">
        <v>10</v>
      </c>
      <c r="G212" s="213" t="s">
        <v>975</v>
      </c>
      <c r="H212" s="214">
        <f t="shared" si="6"/>
        <v>73.7</v>
      </c>
      <c r="I212" s="207"/>
      <c r="L212" s="208"/>
    </row>
    <row r="213" spans="1:12" ht="11" thickBot="1">
      <c r="A213" s="210">
        <v>79</v>
      </c>
      <c r="B213" s="211" t="s">
        <v>759</v>
      </c>
      <c r="C213" s="211">
        <v>9841</v>
      </c>
      <c r="D213" s="212" t="s">
        <v>453</v>
      </c>
      <c r="E213" s="211" t="s">
        <v>276</v>
      </c>
      <c r="F213" s="211">
        <v>10</v>
      </c>
      <c r="G213" s="213" t="s">
        <v>976</v>
      </c>
      <c r="H213" s="214">
        <f t="shared" si="6"/>
        <v>205.3</v>
      </c>
      <c r="I213" s="207"/>
      <c r="L213" s="208"/>
    </row>
    <row r="214" spans="1:12" ht="11" thickBot="1">
      <c r="A214" s="210">
        <v>80</v>
      </c>
      <c r="B214" s="211" t="s">
        <v>759</v>
      </c>
      <c r="C214" s="211">
        <v>9840</v>
      </c>
      <c r="D214" s="212" t="s">
        <v>454</v>
      </c>
      <c r="E214" s="211" t="s">
        <v>276</v>
      </c>
      <c r="F214" s="211">
        <v>5</v>
      </c>
      <c r="G214" s="213" t="s">
        <v>977</v>
      </c>
      <c r="H214" s="214">
        <f t="shared" si="6"/>
        <v>208.64999999999998</v>
      </c>
      <c r="I214" s="207"/>
      <c r="L214" s="208"/>
    </row>
    <row r="215" spans="1:12" ht="11" thickBot="1">
      <c r="A215" s="210">
        <v>81</v>
      </c>
      <c r="B215" s="211" t="s">
        <v>759</v>
      </c>
      <c r="C215" s="211">
        <v>9870</v>
      </c>
      <c r="D215" s="212" t="s">
        <v>455</v>
      </c>
      <c r="E215" s="211" t="s">
        <v>276</v>
      </c>
      <c r="F215" s="211">
        <v>5</v>
      </c>
      <c r="G215" s="213" t="s">
        <v>978</v>
      </c>
      <c r="H215" s="214">
        <f t="shared" si="6"/>
        <v>248.2</v>
      </c>
      <c r="I215" s="207"/>
      <c r="L215" s="208"/>
    </row>
    <row r="216" spans="1:12" ht="11" thickBot="1">
      <c r="A216" s="210">
        <v>82</v>
      </c>
      <c r="B216" s="211" t="s">
        <v>759</v>
      </c>
      <c r="C216" s="211">
        <v>9868</v>
      </c>
      <c r="D216" s="212" t="s">
        <v>456</v>
      </c>
      <c r="E216" s="211" t="s">
        <v>276</v>
      </c>
      <c r="F216" s="211">
        <v>20</v>
      </c>
      <c r="G216" s="213" t="s">
        <v>979</v>
      </c>
      <c r="H216" s="214">
        <f t="shared" si="6"/>
        <v>46.8</v>
      </c>
      <c r="I216" s="207"/>
      <c r="L216" s="208"/>
    </row>
    <row r="217" spans="1:12" ht="11" thickBot="1">
      <c r="A217" s="210">
        <v>83</v>
      </c>
      <c r="B217" s="211" t="s">
        <v>759</v>
      </c>
      <c r="C217" s="211">
        <v>9869</v>
      </c>
      <c r="D217" s="212" t="s">
        <v>457</v>
      </c>
      <c r="E217" s="211" t="s">
        <v>276</v>
      </c>
      <c r="F217" s="211">
        <v>20</v>
      </c>
      <c r="G217" s="213" t="s">
        <v>980</v>
      </c>
      <c r="H217" s="214">
        <f t="shared" si="6"/>
        <v>105</v>
      </c>
      <c r="I217" s="207"/>
      <c r="L217" s="208"/>
    </row>
    <row r="218" spans="1:12" ht="11" thickBot="1">
      <c r="A218" s="210">
        <v>84</v>
      </c>
      <c r="B218" s="211" t="s">
        <v>759</v>
      </c>
      <c r="C218" s="211">
        <v>9874</v>
      </c>
      <c r="D218" s="212" t="s">
        <v>458</v>
      </c>
      <c r="E218" s="211" t="s">
        <v>276</v>
      </c>
      <c r="F218" s="211">
        <v>20</v>
      </c>
      <c r="G218" s="213" t="s">
        <v>981</v>
      </c>
      <c r="H218" s="214">
        <f t="shared" si="6"/>
        <v>153</v>
      </c>
      <c r="I218" s="207"/>
      <c r="L218" s="208"/>
    </row>
    <row r="219" spans="1:12" ht="11" thickBot="1">
      <c r="A219" s="210">
        <v>85</v>
      </c>
      <c r="B219" s="211" t="s">
        <v>759</v>
      </c>
      <c r="C219" s="211">
        <v>9875</v>
      </c>
      <c r="D219" s="212" t="s">
        <v>459</v>
      </c>
      <c r="E219" s="211" t="s">
        <v>276</v>
      </c>
      <c r="F219" s="211">
        <v>20</v>
      </c>
      <c r="G219" s="213" t="s">
        <v>982</v>
      </c>
      <c r="H219" s="214">
        <f t="shared" si="6"/>
        <v>175.2</v>
      </c>
      <c r="I219" s="207"/>
      <c r="L219" s="208"/>
    </row>
    <row r="220" spans="1:12" ht="11" thickBot="1">
      <c r="A220" s="210">
        <v>86</v>
      </c>
      <c r="B220" s="211" t="s">
        <v>759</v>
      </c>
      <c r="C220" s="211">
        <v>9873</v>
      </c>
      <c r="D220" s="212" t="s">
        <v>460</v>
      </c>
      <c r="E220" s="211" t="s">
        <v>276</v>
      </c>
      <c r="F220" s="211">
        <v>10</v>
      </c>
      <c r="G220" s="213" t="s">
        <v>983</v>
      </c>
      <c r="H220" s="214">
        <f t="shared" si="6"/>
        <v>147.79999999999998</v>
      </c>
      <c r="I220" s="207"/>
      <c r="L220" s="208"/>
    </row>
    <row r="221" spans="1:12" ht="11" thickBot="1">
      <c r="A221" s="210">
        <v>87</v>
      </c>
      <c r="B221" s="211" t="s">
        <v>759</v>
      </c>
      <c r="C221" s="211">
        <v>9871</v>
      </c>
      <c r="D221" s="212" t="s">
        <v>461</v>
      </c>
      <c r="E221" s="211" t="s">
        <v>276</v>
      </c>
      <c r="F221" s="211">
        <v>10</v>
      </c>
      <c r="G221" s="213" t="s">
        <v>984</v>
      </c>
      <c r="H221" s="214">
        <f t="shared" si="6"/>
        <v>247.60000000000002</v>
      </c>
      <c r="I221" s="207"/>
      <c r="L221" s="208"/>
    </row>
    <row r="222" spans="1:12" ht="11" thickBot="1">
      <c r="A222" s="210">
        <v>88</v>
      </c>
      <c r="B222" s="211" t="s">
        <v>759</v>
      </c>
      <c r="C222" s="211">
        <v>9872</v>
      </c>
      <c r="D222" s="212" t="s">
        <v>462</v>
      </c>
      <c r="E222" s="211" t="s">
        <v>276</v>
      </c>
      <c r="F222" s="211">
        <v>10</v>
      </c>
      <c r="G222" s="213" t="s">
        <v>985</v>
      </c>
      <c r="H222" s="214">
        <f t="shared" si="6"/>
        <v>309.40000000000003</v>
      </c>
      <c r="I222" s="207"/>
      <c r="L222" s="208"/>
    </row>
    <row r="223" spans="1:12" ht="11" thickBot="1">
      <c r="A223" s="210">
        <v>89</v>
      </c>
      <c r="B223" s="211" t="s">
        <v>759</v>
      </c>
      <c r="C223" s="211">
        <v>10228</v>
      </c>
      <c r="D223" s="212" t="s">
        <v>463</v>
      </c>
      <c r="E223" s="211" t="s">
        <v>278</v>
      </c>
      <c r="F223" s="211">
        <v>10</v>
      </c>
      <c r="G223" s="213" t="s">
        <v>986</v>
      </c>
      <c r="H223" s="214">
        <f t="shared" si="6"/>
        <v>1408</v>
      </c>
      <c r="I223" s="207"/>
      <c r="L223" s="208"/>
    </row>
    <row r="224" spans="1:12" ht="11" thickBot="1">
      <c r="A224" s="210">
        <v>90</v>
      </c>
      <c r="B224" s="211" t="s">
        <v>759</v>
      </c>
      <c r="C224" s="211">
        <v>11781</v>
      </c>
      <c r="D224" s="212" t="s">
        <v>464</v>
      </c>
      <c r="E224" s="211" t="s">
        <v>278</v>
      </c>
      <c r="F224" s="211">
        <v>10</v>
      </c>
      <c r="G224" s="213" t="s">
        <v>987</v>
      </c>
      <c r="H224" s="214">
        <f t="shared" si="6"/>
        <v>1140.5999999999999</v>
      </c>
      <c r="I224" s="207"/>
      <c r="L224" s="208"/>
    </row>
    <row r="225" spans="1:12" ht="11" thickBot="1">
      <c r="A225" s="210">
        <v>91</v>
      </c>
      <c r="B225" s="211" t="s">
        <v>759</v>
      </c>
      <c r="C225" s="211">
        <v>37588</v>
      </c>
      <c r="D225" s="212" t="s">
        <v>465</v>
      </c>
      <c r="E225" s="211" t="s">
        <v>242</v>
      </c>
      <c r="F225" s="211">
        <v>10</v>
      </c>
      <c r="G225" s="213" t="s">
        <v>988</v>
      </c>
      <c r="H225" s="214">
        <f t="shared" si="6"/>
        <v>212.3</v>
      </c>
      <c r="I225" s="207"/>
      <c r="L225" s="208"/>
    </row>
    <row r="226" spans="1:12" ht="11" thickBot="1">
      <c r="A226" s="210">
        <v>92</v>
      </c>
      <c r="B226" s="211" t="s">
        <v>759</v>
      </c>
      <c r="C226" s="211">
        <v>6138</v>
      </c>
      <c r="D226" s="212" t="s">
        <v>466</v>
      </c>
      <c r="E226" s="211" t="s">
        <v>242</v>
      </c>
      <c r="F226" s="211">
        <v>20</v>
      </c>
      <c r="G226" s="213" t="s">
        <v>989</v>
      </c>
      <c r="H226" s="214">
        <f t="shared" si="6"/>
        <v>34.200000000000003</v>
      </c>
      <c r="I226" s="207"/>
      <c r="L226" s="208"/>
    </row>
    <row r="227" spans="1:12" ht="21.5" thickBot="1">
      <c r="A227" s="210">
        <v>93</v>
      </c>
      <c r="B227" s="211" t="s">
        <v>370</v>
      </c>
      <c r="C227" s="211"/>
      <c r="D227" s="212" t="s">
        <v>467</v>
      </c>
      <c r="E227" s="211" t="s">
        <v>372</v>
      </c>
      <c r="F227" s="211">
        <v>1</v>
      </c>
      <c r="G227" s="213">
        <f>SUM(H135:H226)*0.2</f>
        <v>5378.7800000000007</v>
      </c>
      <c r="H227" s="214">
        <f t="shared" si="6"/>
        <v>5378.7800000000007</v>
      </c>
      <c r="I227" s="207"/>
      <c r="L227" s="208"/>
    </row>
    <row r="228" spans="1:12" ht="20.149999999999999" customHeight="1" thickBot="1">
      <c r="A228" s="436" t="s">
        <v>468</v>
      </c>
      <c r="B228" s="437"/>
      <c r="C228" s="437"/>
      <c r="D228" s="437"/>
      <c r="E228" s="437"/>
      <c r="F228" s="437"/>
      <c r="G228" s="438"/>
      <c r="H228" s="239">
        <f>SUM(H135:H227)</f>
        <v>32272.68</v>
      </c>
      <c r="L228" s="208"/>
    </row>
    <row r="230" spans="1:12" ht="11" thickBot="1"/>
    <row r="231" spans="1:12" ht="20.149999999999999" customHeight="1" thickBot="1">
      <c r="A231" s="439" t="s">
        <v>469</v>
      </c>
      <c r="B231" s="440"/>
      <c r="C231" s="440"/>
      <c r="D231" s="440"/>
      <c r="E231" s="440"/>
      <c r="F231" s="440"/>
      <c r="G231" s="440"/>
      <c r="H231" s="441"/>
      <c r="I231" s="207"/>
      <c r="L231" s="208"/>
    </row>
    <row r="232" spans="1:12" ht="20.149999999999999" customHeight="1" thickBot="1">
      <c r="A232" s="240" t="s">
        <v>227</v>
      </c>
      <c r="B232" s="240" t="s">
        <v>228</v>
      </c>
      <c r="C232" s="240" t="str">
        <f>C3</f>
        <v>Código</v>
      </c>
      <c r="D232" s="240" t="s">
        <v>229</v>
      </c>
      <c r="E232" s="240" t="s">
        <v>230</v>
      </c>
      <c r="F232" s="240" t="s">
        <v>71</v>
      </c>
      <c r="G232" s="240" t="str">
        <f>G3</f>
        <v>Valor Unitário de Referência</v>
      </c>
      <c r="H232" s="240" t="str">
        <f>H3</f>
        <v>Valor Total de Referência</v>
      </c>
      <c r="I232" s="207"/>
      <c r="L232" s="208"/>
    </row>
    <row r="233" spans="1:12" ht="21.5" thickBot="1">
      <c r="A233" s="210">
        <v>1</v>
      </c>
      <c r="B233" s="211" t="s">
        <v>759</v>
      </c>
      <c r="C233" s="211">
        <v>400</v>
      </c>
      <c r="D233" s="212" t="s">
        <v>470</v>
      </c>
      <c r="E233" s="211" t="s">
        <v>242</v>
      </c>
      <c r="F233" s="211">
        <v>50</v>
      </c>
      <c r="G233" s="213" t="s">
        <v>990</v>
      </c>
      <c r="H233" s="214">
        <f t="shared" ref="H233:H264" si="7">F233*G233</f>
        <v>64.5</v>
      </c>
      <c r="I233" s="207"/>
      <c r="L233" s="208"/>
    </row>
    <row r="234" spans="1:12" ht="21.5" thickBot="1">
      <c r="A234" s="210">
        <v>2</v>
      </c>
      <c r="B234" s="211" t="s">
        <v>759</v>
      </c>
      <c r="C234" s="211">
        <v>417</v>
      </c>
      <c r="D234" s="212" t="s">
        <v>471</v>
      </c>
      <c r="E234" s="211" t="s">
        <v>242</v>
      </c>
      <c r="F234" s="211">
        <v>10</v>
      </c>
      <c r="G234" s="213" t="s">
        <v>991</v>
      </c>
      <c r="H234" s="214">
        <f t="shared" si="7"/>
        <v>22.400000000000002</v>
      </c>
      <c r="I234" s="207"/>
      <c r="L234" s="208"/>
    </row>
    <row r="235" spans="1:12" ht="21.5" thickBot="1">
      <c r="A235" s="210">
        <v>3</v>
      </c>
      <c r="B235" s="211" t="s">
        <v>759</v>
      </c>
      <c r="C235" s="211">
        <v>11273</v>
      </c>
      <c r="D235" s="212" t="s">
        <v>472</v>
      </c>
      <c r="E235" s="211" t="s">
        <v>242</v>
      </c>
      <c r="F235" s="211">
        <v>10</v>
      </c>
      <c r="G235" s="213" t="s">
        <v>992</v>
      </c>
      <c r="H235" s="214">
        <f t="shared" si="7"/>
        <v>69.599999999999994</v>
      </c>
      <c r="I235" s="207"/>
      <c r="L235" s="208"/>
    </row>
    <row r="236" spans="1:12" ht="21.5" thickBot="1">
      <c r="A236" s="210">
        <v>4</v>
      </c>
      <c r="B236" s="211" t="s">
        <v>759</v>
      </c>
      <c r="C236" s="211">
        <v>11272</v>
      </c>
      <c r="D236" s="212" t="s">
        <v>473</v>
      </c>
      <c r="E236" s="211" t="s">
        <v>242</v>
      </c>
      <c r="F236" s="211">
        <v>10</v>
      </c>
      <c r="G236" s="213" t="s">
        <v>993</v>
      </c>
      <c r="H236" s="214">
        <f t="shared" si="7"/>
        <v>42</v>
      </c>
      <c r="I236" s="207"/>
      <c r="L236" s="208"/>
    </row>
    <row r="237" spans="1:12" ht="21.5" thickBot="1">
      <c r="A237" s="210">
        <v>5</v>
      </c>
      <c r="B237" s="211" t="s">
        <v>759</v>
      </c>
      <c r="C237" s="211">
        <v>11275</v>
      </c>
      <c r="D237" s="212" t="s">
        <v>474</v>
      </c>
      <c r="E237" s="211" t="s">
        <v>242</v>
      </c>
      <c r="F237" s="211">
        <v>10</v>
      </c>
      <c r="G237" s="213" t="s">
        <v>994</v>
      </c>
      <c r="H237" s="214">
        <f t="shared" si="7"/>
        <v>16.8</v>
      </c>
      <c r="I237" s="207"/>
      <c r="L237" s="208"/>
    </row>
    <row r="238" spans="1:12" ht="21.5" thickBot="1">
      <c r="A238" s="210">
        <v>6</v>
      </c>
      <c r="B238" s="211" t="s">
        <v>759</v>
      </c>
      <c r="C238" s="211">
        <v>11274</v>
      </c>
      <c r="D238" s="212" t="s">
        <v>475</v>
      </c>
      <c r="E238" s="211" t="s">
        <v>242</v>
      </c>
      <c r="F238" s="211">
        <v>10</v>
      </c>
      <c r="G238" s="213" t="s">
        <v>995</v>
      </c>
      <c r="H238" s="214">
        <f t="shared" si="7"/>
        <v>12.8</v>
      </c>
      <c r="I238" s="207"/>
      <c r="L238" s="208"/>
    </row>
    <row r="239" spans="1:12" ht="21.5" thickBot="1">
      <c r="A239" s="210">
        <v>7</v>
      </c>
      <c r="B239" s="211" t="s">
        <v>759</v>
      </c>
      <c r="C239" s="211">
        <v>1020</v>
      </c>
      <c r="D239" s="212" t="s">
        <v>476</v>
      </c>
      <c r="E239" s="211" t="s">
        <v>477</v>
      </c>
      <c r="F239" s="211">
        <v>100</v>
      </c>
      <c r="G239" s="213" t="s">
        <v>996</v>
      </c>
      <c r="H239" s="214">
        <f t="shared" si="7"/>
        <v>564</v>
      </c>
      <c r="I239" s="207"/>
      <c r="L239" s="208"/>
    </row>
    <row r="240" spans="1:12" ht="21.5" thickBot="1">
      <c r="A240" s="210">
        <v>8</v>
      </c>
      <c r="B240" s="211" t="s">
        <v>759</v>
      </c>
      <c r="C240" s="211">
        <v>995</v>
      </c>
      <c r="D240" s="212" t="s">
        <v>478</v>
      </c>
      <c r="E240" s="211" t="s">
        <v>477</v>
      </c>
      <c r="F240" s="211">
        <v>50</v>
      </c>
      <c r="G240" s="213" t="s">
        <v>997</v>
      </c>
      <c r="H240" s="214">
        <f t="shared" si="7"/>
        <v>432.5</v>
      </c>
      <c r="I240" s="207"/>
      <c r="L240" s="208"/>
    </row>
    <row r="241" spans="1:12" ht="21.5" thickBot="1">
      <c r="A241" s="210">
        <v>9</v>
      </c>
      <c r="B241" s="211" t="s">
        <v>759</v>
      </c>
      <c r="C241" s="211">
        <v>1022</v>
      </c>
      <c r="D241" s="212" t="s">
        <v>479</v>
      </c>
      <c r="E241" s="211" t="s">
        <v>477</v>
      </c>
      <c r="F241" s="211">
        <v>100</v>
      </c>
      <c r="G241" s="213" t="s">
        <v>998</v>
      </c>
      <c r="H241" s="214">
        <f t="shared" si="7"/>
        <v>179</v>
      </c>
      <c r="I241" s="207"/>
      <c r="L241" s="208"/>
    </row>
    <row r="242" spans="1:12" ht="21.5" thickBot="1">
      <c r="A242" s="210">
        <v>10</v>
      </c>
      <c r="B242" s="211" t="s">
        <v>759</v>
      </c>
      <c r="C242" s="211">
        <v>996</v>
      </c>
      <c r="D242" s="212" t="s">
        <v>480</v>
      </c>
      <c r="E242" s="211" t="s">
        <v>477</v>
      </c>
      <c r="F242" s="211">
        <v>50</v>
      </c>
      <c r="G242" s="213" t="s">
        <v>999</v>
      </c>
      <c r="H242" s="214">
        <f t="shared" si="7"/>
        <v>658</v>
      </c>
      <c r="I242" s="207"/>
      <c r="L242" s="208"/>
    </row>
    <row r="243" spans="1:12" ht="21.5" thickBot="1">
      <c r="A243" s="210">
        <v>11</v>
      </c>
      <c r="B243" s="211" t="s">
        <v>759</v>
      </c>
      <c r="C243" s="211">
        <v>1021</v>
      </c>
      <c r="D243" s="212" t="s">
        <v>481</v>
      </c>
      <c r="E243" s="211" t="s">
        <v>477</v>
      </c>
      <c r="F243" s="211">
        <v>100</v>
      </c>
      <c r="G243" s="213" t="s">
        <v>1000</v>
      </c>
      <c r="H243" s="214">
        <f t="shared" si="7"/>
        <v>257</v>
      </c>
      <c r="I243" s="207"/>
      <c r="L243" s="208"/>
    </row>
    <row r="244" spans="1:12" ht="21.5" thickBot="1">
      <c r="A244" s="210">
        <v>12</v>
      </c>
      <c r="B244" s="211" t="s">
        <v>759</v>
      </c>
      <c r="C244" s="211">
        <v>994</v>
      </c>
      <c r="D244" s="212" t="s">
        <v>482</v>
      </c>
      <c r="E244" s="211" t="s">
        <v>477</v>
      </c>
      <c r="F244" s="211">
        <v>50</v>
      </c>
      <c r="G244" s="213" t="s">
        <v>1001</v>
      </c>
      <c r="H244" s="214">
        <f t="shared" si="7"/>
        <v>176</v>
      </c>
      <c r="I244" s="207"/>
      <c r="L244" s="208"/>
    </row>
    <row r="245" spans="1:12" ht="11" thickBot="1">
      <c r="A245" s="210">
        <v>13</v>
      </c>
      <c r="B245" s="211" t="s">
        <v>759</v>
      </c>
      <c r="C245" s="211">
        <v>34602</v>
      </c>
      <c r="D245" s="212" t="s">
        <v>483</v>
      </c>
      <c r="E245" s="211" t="s">
        <v>477</v>
      </c>
      <c r="F245" s="211">
        <v>50</v>
      </c>
      <c r="G245" s="213" t="s">
        <v>995</v>
      </c>
      <c r="H245" s="214">
        <f t="shared" si="7"/>
        <v>64</v>
      </c>
      <c r="I245" s="207"/>
      <c r="L245" s="208"/>
    </row>
    <row r="246" spans="1:12" ht="11" thickBot="1">
      <c r="A246" s="210">
        <v>14</v>
      </c>
      <c r="B246" s="211" t="s">
        <v>759</v>
      </c>
      <c r="C246" s="211">
        <v>34603</v>
      </c>
      <c r="D246" s="212" t="s">
        <v>484</v>
      </c>
      <c r="E246" s="211" t="s">
        <v>477</v>
      </c>
      <c r="F246" s="211">
        <v>30</v>
      </c>
      <c r="G246" s="213" t="s">
        <v>1002</v>
      </c>
      <c r="H246" s="214">
        <f t="shared" si="7"/>
        <v>185.39999999999998</v>
      </c>
      <c r="I246" s="207"/>
      <c r="L246" s="208"/>
    </row>
    <row r="247" spans="1:12" ht="11" thickBot="1">
      <c r="A247" s="210">
        <v>15</v>
      </c>
      <c r="B247" s="211" t="s">
        <v>759</v>
      </c>
      <c r="C247" s="211">
        <v>34607</v>
      </c>
      <c r="D247" s="212" t="s">
        <v>485</v>
      </c>
      <c r="E247" s="211" t="s">
        <v>477</v>
      </c>
      <c r="F247" s="211">
        <v>50</v>
      </c>
      <c r="G247" s="213" t="s">
        <v>1003</v>
      </c>
      <c r="H247" s="214">
        <f t="shared" si="7"/>
        <v>138</v>
      </c>
      <c r="I247" s="207"/>
      <c r="L247" s="208"/>
    </row>
    <row r="248" spans="1:12" ht="11" thickBot="1">
      <c r="A248" s="210">
        <v>16</v>
      </c>
      <c r="B248" s="211" t="s">
        <v>759</v>
      </c>
      <c r="C248" s="211">
        <v>34609</v>
      </c>
      <c r="D248" s="212" t="s">
        <v>486</v>
      </c>
      <c r="E248" s="211" t="s">
        <v>477</v>
      </c>
      <c r="F248" s="211">
        <v>50</v>
      </c>
      <c r="G248" s="213" t="s">
        <v>1004</v>
      </c>
      <c r="H248" s="214">
        <f t="shared" si="7"/>
        <v>206.99999999999997</v>
      </c>
      <c r="I248" s="207"/>
      <c r="L248" s="208"/>
    </row>
    <row r="249" spans="1:12" ht="11" thickBot="1">
      <c r="A249" s="210">
        <v>17</v>
      </c>
      <c r="B249" s="211" t="s">
        <v>759</v>
      </c>
      <c r="C249" s="211">
        <v>34618</v>
      </c>
      <c r="D249" s="212" t="s">
        <v>487</v>
      </c>
      <c r="E249" s="211" t="s">
        <v>477</v>
      </c>
      <c r="F249" s="211">
        <v>50</v>
      </c>
      <c r="G249" s="213" t="s">
        <v>1005</v>
      </c>
      <c r="H249" s="214">
        <f t="shared" si="7"/>
        <v>85</v>
      </c>
      <c r="I249" s="207"/>
      <c r="L249" s="208"/>
    </row>
    <row r="250" spans="1:12" ht="11" thickBot="1">
      <c r="A250" s="210">
        <v>18</v>
      </c>
      <c r="B250" s="211" t="s">
        <v>759</v>
      </c>
      <c r="C250" s="211">
        <v>34620</v>
      </c>
      <c r="D250" s="212" t="s">
        <v>488</v>
      </c>
      <c r="E250" s="211" t="s">
        <v>477</v>
      </c>
      <c r="F250" s="211">
        <v>30</v>
      </c>
      <c r="G250" s="213" t="s">
        <v>1006</v>
      </c>
      <c r="H250" s="214">
        <f t="shared" si="7"/>
        <v>256.2</v>
      </c>
      <c r="I250" s="207"/>
      <c r="L250" s="208"/>
    </row>
    <row r="251" spans="1:12" ht="11" thickBot="1">
      <c r="A251" s="210">
        <v>19</v>
      </c>
      <c r="B251" s="211" t="s">
        <v>759</v>
      </c>
      <c r="C251" s="211">
        <v>34621</v>
      </c>
      <c r="D251" s="212" t="s">
        <v>489</v>
      </c>
      <c r="E251" s="211" t="s">
        <v>477</v>
      </c>
      <c r="F251" s="211">
        <v>50</v>
      </c>
      <c r="G251" s="213" t="s">
        <v>1007</v>
      </c>
      <c r="H251" s="214">
        <f t="shared" si="7"/>
        <v>198</v>
      </c>
      <c r="I251" s="207"/>
      <c r="L251" s="208"/>
    </row>
    <row r="252" spans="1:12" ht="11" thickBot="1">
      <c r="A252" s="210">
        <v>20</v>
      </c>
      <c r="B252" s="211" t="s">
        <v>759</v>
      </c>
      <c r="C252" s="211">
        <v>34622</v>
      </c>
      <c r="D252" s="212" t="s">
        <v>490</v>
      </c>
      <c r="E252" s="211" t="s">
        <v>477</v>
      </c>
      <c r="F252" s="211">
        <v>30</v>
      </c>
      <c r="G252" s="213" t="s">
        <v>1008</v>
      </c>
      <c r="H252" s="214">
        <f t="shared" si="7"/>
        <v>168.3</v>
      </c>
      <c r="I252" s="207"/>
      <c r="L252" s="208"/>
    </row>
    <row r="253" spans="1:12" ht="11" thickBot="1">
      <c r="A253" s="210">
        <v>21</v>
      </c>
      <c r="B253" s="211" t="s">
        <v>759</v>
      </c>
      <c r="C253" s="211">
        <v>34624</v>
      </c>
      <c r="D253" s="212" t="s">
        <v>491</v>
      </c>
      <c r="E253" s="211" t="s">
        <v>477</v>
      </c>
      <c r="F253" s="211">
        <v>50</v>
      </c>
      <c r="G253" s="213" t="s">
        <v>1009</v>
      </c>
      <c r="H253" s="214">
        <f t="shared" si="7"/>
        <v>109.00000000000001</v>
      </c>
      <c r="I253" s="207"/>
      <c r="L253" s="208"/>
    </row>
    <row r="254" spans="1:12" ht="11" thickBot="1">
      <c r="A254" s="210">
        <v>22</v>
      </c>
      <c r="B254" s="211" t="s">
        <v>759</v>
      </c>
      <c r="C254" s="211">
        <v>34626</v>
      </c>
      <c r="D254" s="212" t="s">
        <v>492</v>
      </c>
      <c r="E254" s="211" t="s">
        <v>477</v>
      </c>
      <c r="F254" s="211">
        <v>30</v>
      </c>
      <c r="G254" s="213" t="s">
        <v>1010</v>
      </c>
      <c r="H254" s="214">
        <f t="shared" si="7"/>
        <v>351.90000000000003</v>
      </c>
      <c r="I254" s="207"/>
      <c r="L254" s="208"/>
    </row>
    <row r="255" spans="1:12" ht="11" thickBot="1">
      <c r="A255" s="210">
        <v>23</v>
      </c>
      <c r="B255" s="211" t="s">
        <v>759</v>
      </c>
      <c r="C255" s="211">
        <v>34627</v>
      </c>
      <c r="D255" s="212" t="s">
        <v>493</v>
      </c>
      <c r="E255" s="211" t="s">
        <v>477</v>
      </c>
      <c r="F255" s="211">
        <v>50</v>
      </c>
      <c r="G255" s="213" t="s">
        <v>1011</v>
      </c>
      <c r="H255" s="214">
        <f t="shared" si="7"/>
        <v>252.5</v>
      </c>
      <c r="I255" s="207"/>
      <c r="L255" s="208"/>
    </row>
    <row r="256" spans="1:12" ht="11" thickBot="1">
      <c r="A256" s="210">
        <v>24</v>
      </c>
      <c r="B256" s="211" t="s">
        <v>759</v>
      </c>
      <c r="C256" s="211">
        <v>34629</v>
      </c>
      <c r="D256" s="212" t="s">
        <v>494</v>
      </c>
      <c r="E256" s="211" t="s">
        <v>477</v>
      </c>
      <c r="F256" s="211">
        <v>50</v>
      </c>
      <c r="G256" s="213" t="s">
        <v>1012</v>
      </c>
      <c r="H256" s="214">
        <f t="shared" si="7"/>
        <v>370</v>
      </c>
      <c r="I256" s="207"/>
      <c r="L256" s="208"/>
    </row>
    <row r="257" spans="1:12" ht="21.5" thickBot="1">
      <c r="A257" s="210">
        <v>25</v>
      </c>
      <c r="B257" s="211" t="s">
        <v>759</v>
      </c>
      <c r="C257" s="211">
        <v>39257</v>
      </c>
      <c r="D257" s="212" t="s">
        <v>495</v>
      </c>
      <c r="E257" s="211" t="s">
        <v>477</v>
      </c>
      <c r="F257" s="211">
        <v>50</v>
      </c>
      <c r="G257" s="213" t="s">
        <v>1013</v>
      </c>
      <c r="H257" s="214">
        <f t="shared" si="7"/>
        <v>165</v>
      </c>
      <c r="I257" s="207"/>
      <c r="L257" s="208"/>
    </row>
    <row r="258" spans="1:12" ht="21.5" thickBot="1">
      <c r="A258" s="210">
        <v>26</v>
      </c>
      <c r="B258" s="211" t="s">
        <v>759</v>
      </c>
      <c r="C258" s="211">
        <v>39261</v>
      </c>
      <c r="D258" s="212" t="s">
        <v>496</v>
      </c>
      <c r="E258" s="211" t="s">
        <v>477</v>
      </c>
      <c r="F258" s="211">
        <v>30</v>
      </c>
      <c r="G258" s="213" t="s">
        <v>1014</v>
      </c>
      <c r="H258" s="214">
        <f t="shared" si="7"/>
        <v>527.70000000000005</v>
      </c>
      <c r="I258" s="207"/>
      <c r="L258" s="208"/>
    </row>
    <row r="259" spans="1:12" ht="21.5" thickBot="1">
      <c r="A259" s="210">
        <v>27</v>
      </c>
      <c r="B259" s="211" t="s">
        <v>759</v>
      </c>
      <c r="C259" s="211">
        <v>39268</v>
      </c>
      <c r="D259" s="212" t="s">
        <v>497</v>
      </c>
      <c r="E259" s="211" t="s">
        <v>477</v>
      </c>
      <c r="F259" s="211">
        <v>20</v>
      </c>
      <c r="G259" s="213" t="s">
        <v>1015</v>
      </c>
      <c r="H259" s="214">
        <f t="shared" si="7"/>
        <v>4060.4</v>
      </c>
      <c r="I259" s="207"/>
      <c r="L259" s="208"/>
    </row>
    <row r="260" spans="1:12" ht="21.5" thickBot="1">
      <c r="A260" s="210">
        <v>28</v>
      </c>
      <c r="B260" s="211" t="s">
        <v>759</v>
      </c>
      <c r="C260" s="211">
        <v>39262</v>
      </c>
      <c r="D260" s="212" t="s">
        <v>498</v>
      </c>
      <c r="E260" s="211" t="s">
        <v>477</v>
      </c>
      <c r="F260" s="211">
        <v>20</v>
      </c>
      <c r="G260" s="213" t="s">
        <v>1016</v>
      </c>
      <c r="H260" s="214">
        <f t="shared" si="7"/>
        <v>550.20000000000005</v>
      </c>
      <c r="I260" s="207"/>
      <c r="L260" s="208"/>
    </row>
    <row r="261" spans="1:12" ht="21.5" thickBot="1">
      <c r="A261" s="210">
        <v>29</v>
      </c>
      <c r="B261" s="211" t="s">
        <v>759</v>
      </c>
      <c r="C261" s="211">
        <v>39258</v>
      </c>
      <c r="D261" s="212" t="s">
        <v>499</v>
      </c>
      <c r="E261" s="211" t="s">
        <v>477</v>
      </c>
      <c r="F261" s="211">
        <v>50</v>
      </c>
      <c r="G261" s="213" t="s">
        <v>1017</v>
      </c>
      <c r="H261" s="214">
        <f t="shared" si="7"/>
        <v>244.49999999999997</v>
      </c>
      <c r="I261" s="207"/>
      <c r="L261" s="208"/>
    </row>
    <row r="262" spans="1:12" ht="21.5" thickBot="1">
      <c r="A262" s="210">
        <v>30</v>
      </c>
      <c r="B262" s="211" t="s">
        <v>759</v>
      </c>
      <c r="C262" s="211">
        <v>39263</v>
      </c>
      <c r="D262" s="212" t="s">
        <v>500</v>
      </c>
      <c r="E262" s="211" t="s">
        <v>477</v>
      </c>
      <c r="F262" s="211">
        <v>20</v>
      </c>
      <c r="G262" s="213" t="s">
        <v>1018</v>
      </c>
      <c r="H262" s="214">
        <f t="shared" si="7"/>
        <v>851.2</v>
      </c>
      <c r="I262" s="207"/>
      <c r="L262" s="208"/>
    </row>
    <row r="263" spans="1:12" ht="21.5" thickBot="1">
      <c r="A263" s="210">
        <v>31</v>
      </c>
      <c r="B263" s="211" t="s">
        <v>759</v>
      </c>
      <c r="C263" s="211">
        <v>39264</v>
      </c>
      <c r="D263" s="212" t="s">
        <v>501</v>
      </c>
      <c r="E263" s="211" t="s">
        <v>477</v>
      </c>
      <c r="F263" s="211">
        <v>10</v>
      </c>
      <c r="G263" s="213" t="s">
        <v>1019</v>
      </c>
      <c r="H263" s="214">
        <f t="shared" si="7"/>
        <v>576.4</v>
      </c>
      <c r="I263" s="207"/>
      <c r="L263" s="208"/>
    </row>
    <row r="264" spans="1:12" ht="21.5" thickBot="1">
      <c r="A264" s="210">
        <v>32</v>
      </c>
      <c r="B264" s="211" t="s">
        <v>759</v>
      </c>
      <c r="C264" s="211">
        <v>39259</v>
      </c>
      <c r="D264" s="212" t="s">
        <v>502</v>
      </c>
      <c r="E264" s="211" t="s">
        <v>477</v>
      </c>
      <c r="F264" s="211">
        <v>50</v>
      </c>
      <c r="G264" s="213" t="s">
        <v>1020</v>
      </c>
      <c r="H264" s="214">
        <f t="shared" si="7"/>
        <v>372.5</v>
      </c>
      <c r="I264" s="207"/>
      <c r="L264" s="208"/>
    </row>
    <row r="265" spans="1:12" ht="21.5" thickBot="1">
      <c r="A265" s="210">
        <v>33</v>
      </c>
      <c r="B265" s="211" t="s">
        <v>759</v>
      </c>
      <c r="C265" s="211">
        <v>39265</v>
      </c>
      <c r="D265" s="212" t="s">
        <v>503</v>
      </c>
      <c r="E265" s="211" t="s">
        <v>477</v>
      </c>
      <c r="F265" s="211">
        <v>20</v>
      </c>
      <c r="G265" s="213" t="s">
        <v>1021</v>
      </c>
      <c r="H265" s="214">
        <f t="shared" ref="H265:H296" si="8">F265*G265</f>
        <v>1698.1999999999998</v>
      </c>
      <c r="I265" s="207"/>
      <c r="L265" s="208"/>
    </row>
    <row r="266" spans="1:12" ht="21.5" thickBot="1">
      <c r="A266" s="210">
        <v>34</v>
      </c>
      <c r="B266" s="211" t="s">
        <v>759</v>
      </c>
      <c r="C266" s="211">
        <v>39260</v>
      </c>
      <c r="D266" s="212" t="s">
        <v>504</v>
      </c>
      <c r="E266" s="211" t="s">
        <v>477</v>
      </c>
      <c r="F266" s="211">
        <v>50</v>
      </c>
      <c r="G266" s="213" t="s">
        <v>1022</v>
      </c>
      <c r="H266" s="214">
        <f t="shared" si="8"/>
        <v>530.5</v>
      </c>
      <c r="I266" s="207"/>
      <c r="L266" s="208"/>
    </row>
    <row r="267" spans="1:12" ht="21.5" thickBot="1">
      <c r="A267" s="210">
        <v>35</v>
      </c>
      <c r="B267" s="211" t="s">
        <v>759</v>
      </c>
      <c r="C267" s="211">
        <v>39266</v>
      </c>
      <c r="D267" s="212" t="s">
        <v>505</v>
      </c>
      <c r="E267" s="211" t="s">
        <v>477</v>
      </c>
      <c r="F267" s="211">
        <v>20</v>
      </c>
      <c r="G267" s="213" t="s">
        <v>1023</v>
      </c>
      <c r="H267" s="214">
        <f t="shared" si="8"/>
        <v>2382.8000000000002</v>
      </c>
      <c r="I267" s="207"/>
      <c r="L267" s="208"/>
    </row>
    <row r="268" spans="1:12" ht="21.5" thickBot="1">
      <c r="A268" s="210">
        <v>36</v>
      </c>
      <c r="B268" s="211" t="s">
        <v>759</v>
      </c>
      <c r="C268" s="211">
        <v>39267</v>
      </c>
      <c r="D268" s="212" t="s">
        <v>506</v>
      </c>
      <c r="E268" s="211" t="s">
        <v>477</v>
      </c>
      <c r="F268" s="211">
        <v>20</v>
      </c>
      <c r="G268" s="213" t="s">
        <v>1024</v>
      </c>
      <c r="H268" s="214">
        <f t="shared" si="8"/>
        <v>3123.3999999999996</v>
      </c>
      <c r="I268" s="207"/>
      <c r="L268" s="208"/>
    </row>
    <row r="269" spans="1:12" ht="11" thickBot="1">
      <c r="A269" s="210">
        <v>37</v>
      </c>
      <c r="B269" s="211" t="s">
        <v>759</v>
      </c>
      <c r="C269" s="211">
        <v>1872</v>
      </c>
      <c r="D269" s="212" t="s">
        <v>507</v>
      </c>
      <c r="E269" s="211" t="s">
        <v>242</v>
      </c>
      <c r="F269" s="211">
        <v>20</v>
      </c>
      <c r="G269" s="213" t="s">
        <v>994</v>
      </c>
      <c r="H269" s="214">
        <f t="shared" si="8"/>
        <v>33.6</v>
      </c>
      <c r="I269" s="207"/>
      <c r="L269" s="208"/>
    </row>
    <row r="270" spans="1:12" ht="11" thickBot="1">
      <c r="A270" s="210">
        <v>38</v>
      </c>
      <c r="B270" s="211" t="s">
        <v>759</v>
      </c>
      <c r="C270" s="211">
        <v>2580</v>
      </c>
      <c r="D270" s="212" t="s">
        <v>508</v>
      </c>
      <c r="E270" s="211" t="s">
        <v>242</v>
      </c>
      <c r="F270" s="211">
        <v>20</v>
      </c>
      <c r="G270" s="213" t="s">
        <v>1025</v>
      </c>
      <c r="H270" s="214">
        <f t="shared" si="8"/>
        <v>175.79999999999998</v>
      </c>
      <c r="I270" s="207"/>
      <c r="L270" s="208"/>
    </row>
    <row r="271" spans="1:12" ht="21.5" thickBot="1">
      <c r="A271" s="210">
        <v>39</v>
      </c>
      <c r="B271" s="211" t="s">
        <v>759</v>
      </c>
      <c r="C271" s="211">
        <v>1602</v>
      </c>
      <c r="D271" s="212" t="s">
        <v>509</v>
      </c>
      <c r="E271" s="211" t="s">
        <v>242</v>
      </c>
      <c r="F271" s="211">
        <v>30</v>
      </c>
      <c r="G271" s="213" t="s">
        <v>1026</v>
      </c>
      <c r="H271" s="214">
        <f t="shared" si="8"/>
        <v>951</v>
      </c>
      <c r="I271" s="207"/>
      <c r="L271" s="208"/>
    </row>
    <row r="272" spans="1:12" ht="21.5" thickBot="1">
      <c r="A272" s="210">
        <v>40</v>
      </c>
      <c r="B272" s="211" t="s">
        <v>759</v>
      </c>
      <c r="C272" s="211">
        <v>1601</v>
      </c>
      <c r="D272" s="212" t="s">
        <v>510</v>
      </c>
      <c r="E272" s="211" t="s">
        <v>242</v>
      </c>
      <c r="F272" s="211">
        <v>30</v>
      </c>
      <c r="G272" s="213" t="s">
        <v>1027</v>
      </c>
      <c r="H272" s="214">
        <f t="shared" si="8"/>
        <v>847.5</v>
      </c>
      <c r="I272" s="207"/>
      <c r="L272" s="208"/>
    </row>
    <row r="273" spans="1:12" ht="21.5" thickBot="1">
      <c r="A273" s="210">
        <v>41</v>
      </c>
      <c r="B273" s="211" t="s">
        <v>759</v>
      </c>
      <c r="C273" s="211">
        <v>1600</v>
      </c>
      <c r="D273" s="212" t="s">
        <v>511</v>
      </c>
      <c r="E273" s="211" t="s">
        <v>242</v>
      </c>
      <c r="F273" s="211">
        <v>30</v>
      </c>
      <c r="G273" s="213" t="s">
        <v>1028</v>
      </c>
      <c r="H273" s="214">
        <f t="shared" si="8"/>
        <v>370.2</v>
      </c>
      <c r="I273" s="207"/>
      <c r="L273" s="208"/>
    </row>
    <row r="274" spans="1:12" ht="21.5" thickBot="1">
      <c r="A274" s="210">
        <v>42</v>
      </c>
      <c r="B274" s="211" t="s">
        <v>759</v>
      </c>
      <c r="C274" s="211">
        <v>1598</v>
      </c>
      <c r="D274" s="212" t="s">
        <v>512</v>
      </c>
      <c r="E274" s="211" t="s">
        <v>242</v>
      </c>
      <c r="F274" s="211">
        <v>30</v>
      </c>
      <c r="G274" s="213" t="s">
        <v>1029</v>
      </c>
      <c r="H274" s="214">
        <f t="shared" si="8"/>
        <v>250.79999999999998</v>
      </c>
      <c r="I274" s="207"/>
      <c r="L274" s="208"/>
    </row>
    <row r="275" spans="1:12" ht="21.5" thickBot="1">
      <c r="A275" s="210">
        <v>43</v>
      </c>
      <c r="B275" s="211" t="s">
        <v>759</v>
      </c>
      <c r="C275" s="211">
        <v>1603</v>
      </c>
      <c r="D275" s="212" t="s">
        <v>513</v>
      </c>
      <c r="E275" s="211" t="s">
        <v>242</v>
      </c>
      <c r="F275" s="211">
        <v>30</v>
      </c>
      <c r="G275" s="213" t="s">
        <v>1030</v>
      </c>
      <c r="H275" s="214">
        <f t="shared" si="8"/>
        <v>1435.8</v>
      </c>
      <c r="I275" s="207"/>
      <c r="L275" s="208"/>
    </row>
    <row r="276" spans="1:12" ht="21.5" thickBot="1">
      <c r="A276" s="210">
        <v>44</v>
      </c>
      <c r="B276" s="211" t="s">
        <v>759</v>
      </c>
      <c r="C276" s="211">
        <v>1599</v>
      </c>
      <c r="D276" s="212" t="s">
        <v>514</v>
      </c>
      <c r="E276" s="211" t="s">
        <v>242</v>
      </c>
      <c r="F276" s="211">
        <v>30</v>
      </c>
      <c r="G276" s="213" t="s">
        <v>1031</v>
      </c>
      <c r="H276" s="214">
        <f t="shared" si="8"/>
        <v>291</v>
      </c>
      <c r="I276" s="207"/>
      <c r="L276" s="208"/>
    </row>
    <row r="277" spans="1:12" ht="21.5" thickBot="1">
      <c r="A277" s="210">
        <v>45</v>
      </c>
      <c r="B277" s="211" t="s">
        <v>759</v>
      </c>
      <c r="C277" s="211">
        <v>1597</v>
      </c>
      <c r="D277" s="212" t="s">
        <v>515</v>
      </c>
      <c r="E277" s="211" t="s">
        <v>242</v>
      </c>
      <c r="F277" s="211">
        <v>30</v>
      </c>
      <c r="G277" s="213" t="s">
        <v>911</v>
      </c>
      <c r="H277" s="214">
        <f t="shared" si="8"/>
        <v>235.8</v>
      </c>
      <c r="I277" s="207"/>
      <c r="L277" s="208"/>
    </row>
    <row r="278" spans="1:12" ht="21.5" thickBot="1">
      <c r="A278" s="210">
        <v>46</v>
      </c>
      <c r="B278" s="211" t="s">
        <v>759</v>
      </c>
      <c r="C278" s="211">
        <v>11821</v>
      </c>
      <c r="D278" s="212" t="s">
        <v>516</v>
      </c>
      <c r="E278" s="211" t="s">
        <v>242</v>
      </c>
      <c r="F278" s="211">
        <v>30</v>
      </c>
      <c r="G278" s="213" t="s">
        <v>1032</v>
      </c>
      <c r="H278" s="214">
        <f t="shared" si="8"/>
        <v>193.5</v>
      </c>
      <c r="I278" s="207"/>
      <c r="L278" s="208"/>
    </row>
    <row r="279" spans="1:12" ht="21.5" thickBot="1">
      <c r="A279" s="210">
        <v>47</v>
      </c>
      <c r="B279" s="211" t="s">
        <v>759</v>
      </c>
      <c r="C279" s="211">
        <v>1562</v>
      </c>
      <c r="D279" s="212" t="s">
        <v>517</v>
      </c>
      <c r="E279" s="211" t="s">
        <v>242</v>
      </c>
      <c r="F279" s="211">
        <v>30</v>
      </c>
      <c r="G279" s="213" t="s">
        <v>1033</v>
      </c>
      <c r="H279" s="214">
        <f t="shared" si="8"/>
        <v>317.10000000000002</v>
      </c>
      <c r="I279" s="207"/>
      <c r="L279" s="208"/>
    </row>
    <row r="280" spans="1:12" ht="21.5" thickBot="1">
      <c r="A280" s="210">
        <v>48</v>
      </c>
      <c r="B280" s="211" t="s">
        <v>759</v>
      </c>
      <c r="C280" s="211">
        <v>1563</v>
      </c>
      <c r="D280" s="212" t="s">
        <v>518</v>
      </c>
      <c r="E280" s="211" t="s">
        <v>242</v>
      </c>
      <c r="F280" s="211">
        <v>30</v>
      </c>
      <c r="G280" s="213" t="s">
        <v>1034</v>
      </c>
      <c r="H280" s="214">
        <f t="shared" si="8"/>
        <v>425.7</v>
      </c>
      <c r="I280" s="207"/>
      <c r="L280" s="208"/>
    </row>
    <row r="281" spans="1:12" ht="11" thickBot="1">
      <c r="A281" s="210">
        <v>49</v>
      </c>
      <c r="B281" s="211" t="s">
        <v>759</v>
      </c>
      <c r="C281" s="211">
        <v>11856</v>
      </c>
      <c r="D281" s="212" t="s">
        <v>519</v>
      </c>
      <c r="E281" s="211" t="s">
        <v>242</v>
      </c>
      <c r="F281" s="211">
        <v>30</v>
      </c>
      <c r="G281" s="213" t="s">
        <v>1035</v>
      </c>
      <c r="H281" s="214">
        <f t="shared" si="8"/>
        <v>126.9</v>
      </c>
      <c r="I281" s="207"/>
      <c r="L281" s="208"/>
    </row>
    <row r="282" spans="1:12" ht="11" thickBot="1">
      <c r="A282" s="210">
        <v>50</v>
      </c>
      <c r="B282" s="211" t="s">
        <v>759</v>
      </c>
      <c r="C282" s="211">
        <v>11857</v>
      </c>
      <c r="D282" s="212" t="s">
        <v>520</v>
      </c>
      <c r="E282" s="211" t="s">
        <v>242</v>
      </c>
      <c r="F282" s="211">
        <v>30</v>
      </c>
      <c r="G282" s="213" t="s">
        <v>1036</v>
      </c>
      <c r="H282" s="214">
        <f t="shared" si="8"/>
        <v>667.80000000000007</v>
      </c>
      <c r="I282" s="207"/>
      <c r="L282" s="208"/>
    </row>
    <row r="283" spans="1:12" ht="11" thickBot="1">
      <c r="A283" s="210">
        <v>51</v>
      </c>
      <c r="B283" s="211" t="s">
        <v>759</v>
      </c>
      <c r="C283" s="211">
        <v>11858</v>
      </c>
      <c r="D283" s="212" t="s">
        <v>521</v>
      </c>
      <c r="E283" s="211" t="s">
        <v>242</v>
      </c>
      <c r="F283" s="211">
        <v>30</v>
      </c>
      <c r="G283" s="213" t="s">
        <v>1037</v>
      </c>
      <c r="H283" s="214">
        <f t="shared" si="8"/>
        <v>828.9</v>
      </c>
      <c r="I283" s="207"/>
      <c r="L283" s="208"/>
    </row>
    <row r="284" spans="1:12" ht="11" thickBot="1">
      <c r="A284" s="210">
        <v>52</v>
      </c>
      <c r="B284" s="211" t="s">
        <v>759</v>
      </c>
      <c r="C284" s="211">
        <v>1539</v>
      </c>
      <c r="D284" s="212" t="s">
        <v>522</v>
      </c>
      <c r="E284" s="211" t="s">
        <v>242</v>
      </c>
      <c r="F284" s="211">
        <v>30</v>
      </c>
      <c r="G284" s="213" t="s">
        <v>1038</v>
      </c>
      <c r="H284" s="214">
        <f t="shared" si="8"/>
        <v>149.1</v>
      </c>
      <c r="I284" s="207"/>
      <c r="L284" s="208"/>
    </row>
    <row r="285" spans="1:12" ht="11" thickBot="1">
      <c r="A285" s="210">
        <v>53</v>
      </c>
      <c r="B285" s="211" t="s">
        <v>759</v>
      </c>
      <c r="C285" s="211">
        <v>11859</v>
      </c>
      <c r="D285" s="212" t="s">
        <v>523</v>
      </c>
      <c r="E285" s="211" t="s">
        <v>242</v>
      </c>
      <c r="F285" s="211">
        <v>30</v>
      </c>
      <c r="G285" s="213" t="s">
        <v>1039</v>
      </c>
      <c r="H285" s="214">
        <f t="shared" si="8"/>
        <v>1127.7</v>
      </c>
      <c r="I285" s="207"/>
      <c r="L285" s="208"/>
    </row>
    <row r="286" spans="1:12" ht="11" thickBot="1">
      <c r="A286" s="210">
        <v>54</v>
      </c>
      <c r="B286" s="211" t="s">
        <v>759</v>
      </c>
      <c r="C286" s="211">
        <v>1550</v>
      </c>
      <c r="D286" s="212" t="s">
        <v>524</v>
      </c>
      <c r="E286" s="211" t="s">
        <v>242</v>
      </c>
      <c r="F286" s="211">
        <v>30</v>
      </c>
      <c r="G286" s="213" t="s">
        <v>1040</v>
      </c>
      <c r="H286" s="214">
        <f t="shared" si="8"/>
        <v>157.20000000000002</v>
      </c>
      <c r="I286" s="207"/>
      <c r="L286" s="208"/>
    </row>
    <row r="287" spans="1:12" ht="11" thickBot="1">
      <c r="A287" s="210">
        <v>55</v>
      </c>
      <c r="B287" s="211" t="s">
        <v>759</v>
      </c>
      <c r="C287" s="211">
        <v>11854</v>
      </c>
      <c r="D287" s="212" t="s">
        <v>525</v>
      </c>
      <c r="E287" s="211" t="s">
        <v>242</v>
      </c>
      <c r="F287" s="211">
        <v>30</v>
      </c>
      <c r="G287" s="213" t="s">
        <v>1041</v>
      </c>
      <c r="H287" s="214">
        <f t="shared" si="8"/>
        <v>196.5</v>
      </c>
      <c r="I287" s="207"/>
      <c r="L287" s="208"/>
    </row>
    <row r="288" spans="1:12" ht="11" thickBot="1">
      <c r="A288" s="210">
        <v>56</v>
      </c>
      <c r="B288" s="211" t="s">
        <v>759</v>
      </c>
      <c r="C288" s="211">
        <v>11862</v>
      </c>
      <c r="D288" s="212" t="s">
        <v>526</v>
      </c>
      <c r="E288" s="211" t="s">
        <v>242</v>
      </c>
      <c r="F288" s="211">
        <v>30</v>
      </c>
      <c r="G288" s="213" t="s">
        <v>1042</v>
      </c>
      <c r="H288" s="214">
        <f t="shared" si="8"/>
        <v>275.7</v>
      </c>
      <c r="I288" s="207"/>
      <c r="L288" s="208"/>
    </row>
    <row r="289" spans="1:12" ht="11" thickBot="1">
      <c r="A289" s="210">
        <v>57</v>
      </c>
      <c r="B289" s="211" t="s">
        <v>759</v>
      </c>
      <c r="C289" s="211">
        <v>11863</v>
      </c>
      <c r="D289" s="212" t="s">
        <v>527</v>
      </c>
      <c r="E289" s="211" t="s">
        <v>242</v>
      </c>
      <c r="F289" s="211">
        <v>30</v>
      </c>
      <c r="G289" s="213" t="s">
        <v>1043</v>
      </c>
      <c r="H289" s="214">
        <f t="shared" si="8"/>
        <v>111.3</v>
      </c>
      <c r="I289" s="207"/>
      <c r="L289" s="208"/>
    </row>
    <row r="290" spans="1:12" ht="11" thickBot="1">
      <c r="A290" s="210">
        <v>58</v>
      </c>
      <c r="B290" s="211" t="s">
        <v>759</v>
      </c>
      <c r="C290" s="211">
        <v>11855</v>
      </c>
      <c r="D290" s="212" t="s">
        <v>528</v>
      </c>
      <c r="E290" s="211" t="s">
        <v>242</v>
      </c>
      <c r="F290" s="211">
        <v>30</v>
      </c>
      <c r="G290" s="213" t="s">
        <v>1044</v>
      </c>
      <c r="H290" s="214">
        <f t="shared" si="8"/>
        <v>411.6</v>
      </c>
      <c r="I290" s="207"/>
      <c r="L290" s="208"/>
    </row>
    <row r="291" spans="1:12" ht="11" thickBot="1">
      <c r="A291" s="210">
        <v>59</v>
      </c>
      <c r="B291" s="211" t="s">
        <v>759</v>
      </c>
      <c r="C291" s="211">
        <v>11864</v>
      </c>
      <c r="D291" s="212" t="s">
        <v>529</v>
      </c>
      <c r="E291" s="211" t="s">
        <v>242</v>
      </c>
      <c r="F291" s="211">
        <v>10</v>
      </c>
      <c r="G291" s="213" t="s">
        <v>1045</v>
      </c>
      <c r="H291" s="214">
        <f t="shared" si="8"/>
        <v>207.39999999999998</v>
      </c>
      <c r="I291" s="207"/>
      <c r="L291" s="208"/>
    </row>
    <row r="292" spans="1:12" ht="21.5" thickBot="1">
      <c r="A292" s="210">
        <v>60</v>
      </c>
      <c r="B292" s="211" t="s">
        <v>759</v>
      </c>
      <c r="C292" s="211">
        <v>2527</v>
      </c>
      <c r="D292" s="212" t="s">
        <v>530</v>
      </c>
      <c r="E292" s="211" t="s">
        <v>242</v>
      </c>
      <c r="F292" s="211">
        <v>30</v>
      </c>
      <c r="G292" s="213" t="s">
        <v>1046</v>
      </c>
      <c r="H292" s="214">
        <f t="shared" si="8"/>
        <v>131.4</v>
      </c>
      <c r="I292" s="207"/>
      <c r="L292" s="208"/>
    </row>
    <row r="293" spans="1:12" ht="21.5" thickBot="1">
      <c r="A293" s="210">
        <v>61</v>
      </c>
      <c r="B293" s="211" t="s">
        <v>759</v>
      </c>
      <c r="C293" s="211">
        <v>2526</v>
      </c>
      <c r="D293" s="212" t="s">
        <v>531</v>
      </c>
      <c r="E293" s="211" t="s">
        <v>242</v>
      </c>
      <c r="F293" s="211">
        <v>30</v>
      </c>
      <c r="G293" s="213" t="s">
        <v>1047</v>
      </c>
      <c r="H293" s="214">
        <f t="shared" si="8"/>
        <v>84.3</v>
      </c>
      <c r="I293" s="207"/>
      <c r="L293" s="208"/>
    </row>
    <row r="294" spans="1:12" ht="21.5" thickBot="1">
      <c r="A294" s="210">
        <v>62</v>
      </c>
      <c r="B294" s="211" t="s">
        <v>759</v>
      </c>
      <c r="C294" s="211">
        <v>2483</v>
      </c>
      <c r="D294" s="212" t="s">
        <v>532</v>
      </c>
      <c r="E294" s="211" t="s">
        <v>242</v>
      </c>
      <c r="F294" s="211">
        <v>30</v>
      </c>
      <c r="G294" s="213" t="s">
        <v>1048</v>
      </c>
      <c r="H294" s="214">
        <f t="shared" si="8"/>
        <v>60</v>
      </c>
      <c r="I294" s="207"/>
      <c r="L294" s="208"/>
    </row>
    <row r="295" spans="1:12" ht="21.5" thickBot="1">
      <c r="A295" s="210">
        <v>63</v>
      </c>
      <c r="B295" s="211" t="s">
        <v>759</v>
      </c>
      <c r="C295" s="211">
        <v>2487</v>
      </c>
      <c r="D295" s="212" t="s">
        <v>533</v>
      </c>
      <c r="E295" s="211" t="s">
        <v>242</v>
      </c>
      <c r="F295" s="211">
        <v>30</v>
      </c>
      <c r="G295" s="213" t="s">
        <v>1049</v>
      </c>
      <c r="H295" s="214">
        <f t="shared" si="8"/>
        <v>28.5</v>
      </c>
      <c r="I295" s="207"/>
      <c r="L295" s="208"/>
    </row>
    <row r="296" spans="1:12" ht="21.5" thickBot="1">
      <c r="A296" s="210">
        <v>64</v>
      </c>
      <c r="B296" s="211" t="s">
        <v>759</v>
      </c>
      <c r="C296" s="211">
        <v>2528</v>
      </c>
      <c r="D296" s="212" t="s">
        <v>534</v>
      </c>
      <c r="E296" s="211" t="s">
        <v>242</v>
      </c>
      <c r="F296" s="211">
        <v>30</v>
      </c>
      <c r="G296" s="213" t="s">
        <v>1050</v>
      </c>
      <c r="H296" s="214">
        <f t="shared" si="8"/>
        <v>330.9</v>
      </c>
      <c r="I296" s="207"/>
      <c r="L296" s="208"/>
    </row>
    <row r="297" spans="1:12" ht="21.5" thickBot="1">
      <c r="A297" s="210">
        <v>65</v>
      </c>
      <c r="B297" s="211" t="s">
        <v>759</v>
      </c>
      <c r="C297" s="211">
        <v>2489</v>
      </c>
      <c r="D297" s="212" t="s">
        <v>535</v>
      </c>
      <c r="E297" s="211" t="s">
        <v>242</v>
      </c>
      <c r="F297" s="211">
        <v>30</v>
      </c>
      <c r="G297" s="213" t="s">
        <v>1051</v>
      </c>
      <c r="H297" s="214">
        <f t="shared" ref="H297:H328" si="9">F297*G297</f>
        <v>145.80000000000001</v>
      </c>
      <c r="I297" s="207"/>
      <c r="L297" s="208"/>
    </row>
    <row r="298" spans="1:12" ht="21.5" thickBot="1">
      <c r="A298" s="210">
        <v>66</v>
      </c>
      <c r="B298" s="211" t="s">
        <v>759</v>
      </c>
      <c r="C298" s="211">
        <v>2484</v>
      </c>
      <c r="D298" s="212" t="s">
        <v>536</v>
      </c>
      <c r="E298" s="211" t="s">
        <v>242</v>
      </c>
      <c r="F298" s="211">
        <v>30</v>
      </c>
      <c r="G298" s="213" t="s">
        <v>1052</v>
      </c>
      <c r="H298" s="214">
        <f t="shared" si="9"/>
        <v>480.59999999999997</v>
      </c>
      <c r="I298" s="207"/>
      <c r="L298" s="208"/>
    </row>
    <row r="299" spans="1:12" ht="21.5" thickBot="1">
      <c r="A299" s="210">
        <v>67</v>
      </c>
      <c r="B299" s="211" t="s">
        <v>759</v>
      </c>
      <c r="C299" s="211">
        <v>2488</v>
      </c>
      <c r="D299" s="212" t="s">
        <v>537</v>
      </c>
      <c r="E299" s="211" t="s">
        <v>242</v>
      </c>
      <c r="F299" s="211">
        <v>30</v>
      </c>
      <c r="G299" s="213" t="s">
        <v>1053</v>
      </c>
      <c r="H299" s="214">
        <f t="shared" si="9"/>
        <v>33.6</v>
      </c>
      <c r="I299" s="207"/>
      <c r="L299" s="208"/>
    </row>
    <row r="300" spans="1:12" ht="21.5" thickBot="1">
      <c r="A300" s="210">
        <v>68</v>
      </c>
      <c r="B300" s="211" t="s">
        <v>759</v>
      </c>
      <c r="C300" s="211">
        <v>2485</v>
      </c>
      <c r="D300" s="212" t="s">
        <v>538</v>
      </c>
      <c r="E300" s="211" t="s">
        <v>242</v>
      </c>
      <c r="F300" s="211">
        <v>30</v>
      </c>
      <c r="G300" s="213" t="s">
        <v>1054</v>
      </c>
      <c r="H300" s="214">
        <f t="shared" si="9"/>
        <v>753.3</v>
      </c>
      <c r="I300" s="207"/>
      <c r="L300" s="208"/>
    </row>
    <row r="301" spans="1:12" ht="21.5" thickBot="1">
      <c r="A301" s="210">
        <v>69</v>
      </c>
      <c r="B301" s="211" t="s">
        <v>759</v>
      </c>
      <c r="C301" s="211">
        <v>34729</v>
      </c>
      <c r="D301" s="212" t="s">
        <v>539</v>
      </c>
      <c r="E301" s="211" t="s">
        <v>242</v>
      </c>
      <c r="F301" s="211">
        <v>2</v>
      </c>
      <c r="G301" s="213" t="s">
        <v>1055</v>
      </c>
      <c r="H301" s="214">
        <f t="shared" si="9"/>
        <v>1789.48</v>
      </c>
      <c r="I301" s="207"/>
      <c r="L301" s="208"/>
    </row>
    <row r="302" spans="1:12" ht="11" thickBot="1">
      <c r="A302" s="210">
        <v>70</v>
      </c>
      <c r="B302" s="211" t="s">
        <v>759</v>
      </c>
      <c r="C302" s="211">
        <v>34616</v>
      </c>
      <c r="D302" s="212" t="s">
        <v>540</v>
      </c>
      <c r="E302" s="211" t="s">
        <v>242</v>
      </c>
      <c r="F302" s="211">
        <v>15</v>
      </c>
      <c r="G302" s="213" t="s">
        <v>1056</v>
      </c>
      <c r="H302" s="214">
        <f t="shared" si="9"/>
        <v>590.85</v>
      </c>
      <c r="I302" s="207"/>
      <c r="L302" s="208"/>
    </row>
    <row r="303" spans="1:12" ht="11" thickBot="1">
      <c r="A303" s="210">
        <v>71</v>
      </c>
      <c r="B303" s="211" t="s">
        <v>759</v>
      </c>
      <c r="C303" s="211">
        <v>34653</v>
      </c>
      <c r="D303" s="212" t="s">
        <v>541</v>
      </c>
      <c r="E303" s="211" t="s">
        <v>242</v>
      </c>
      <c r="F303" s="211">
        <v>15</v>
      </c>
      <c r="G303" s="213" t="s">
        <v>1057</v>
      </c>
      <c r="H303" s="214">
        <f t="shared" si="9"/>
        <v>103.05</v>
      </c>
      <c r="I303" s="207"/>
      <c r="L303" s="208"/>
    </row>
    <row r="304" spans="1:12" ht="11" thickBot="1">
      <c r="A304" s="210">
        <v>72</v>
      </c>
      <c r="B304" s="211" t="s">
        <v>759</v>
      </c>
      <c r="C304" s="211">
        <v>34709</v>
      </c>
      <c r="D304" s="212" t="s">
        <v>542</v>
      </c>
      <c r="E304" s="211" t="s">
        <v>242</v>
      </c>
      <c r="F304" s="211">
        <v>10</v>
      </c>
      <c r="G304" s="213" t="s">
        <v>1058</v>
      </c>
      <c r="H304" s="214">
        <f t="shared" si="9"/>
        <v>482.59999999999997</v>
      </c>
      <c r="I304" s="207"/>
      <c r="L304" s="208"/>
    </row>
    <row r="305" spans="1:12" ht="11" thickBot="1">
      <c r="A305" s="210">
        <v>73</v>
      </c>
      <c r="B305" s="211" t="s">
        <v>759</v>
      </c>
      <c r="C305" s="211">
        <v>2373</v>
      </c>
      <c r="D305" s="212" t="s">
        <v>543</v>
      </c>
      <c r="E305" s="211" t="s">
        <v>242</v>
      </c>
      <c r="F305" s="211">
        <v>5</v>
      </c>
      <c r="G305" s="213" t="s">
        <v>1059</v>
      </c>
      <c r="H305" s="214">
        <f t="shared" si="9"/>
        <v>420.85</v>
      </c>
      <c r="I305" s="207"/>
      <c r="L305" s="208"/>
    </row>
    <row r="306" spans="1:12" ht="11" thickBot="1">
      <c r="A306" s="210">
        <v>74</v>
      </c>
      <c r="B306" s="211" t="s">
        <v>759</v>
      </c>
      <c r="C306" s="211">
        <v>39445</v>
      </c>
      <c r="D306" s="212" t="s">
        <v>544</v>
      </c>
      <c r="E306" s="211" t="s">
        <v>242</v>
      </c>
      <c r="F306" s="211">
        <v>5</v>
      </c>
      <c r="G306" s="213" t="s">
        <v>1060</v>
      </c>
      <c r="H306" s="214">
        <f t="shared" si="9"/>
        <v>529.04999999999995</v>
      </c>
      <c r="I306" s="207"/>
      <c r="L306" s="208"/>
    </row>
    <row r="307" spans="1:12" ht="11" thickBot="1">
      <c r="A307" s="210">
        <v>75</v>
      </c>
      <c r="B307" s="211" t="s">
        <v>759</v>
      </c>
      <c r="C307" s="211">
        <v>39446</v>
      </c>
      <c r="D307" s="212" t="s">
        <v>545</v>
      </c>
      <c r="E307" s="211" t="s">
        <v>242</v>
      </c>
      <c r="F307" s="211">
        <v>5</v>
      </c>
      <c r="G307" s="213" t="s">
        <v>1061</v>
      </c>
      <c r="H307" s="214">
        <f t="shared" si="9"/>
        <v>538.45000000000005</v>
      </c>
      <c r="I307" s="207"/>
      <c r="L307" s="208"/>
    </row>
    <row r="308" spans="1:12" ht="21.5" thickBot="1">
      <c r="A308" s="210">
        <v>76</v>
      </c>
      <c r="B308" s="211" t="s">
        <v>759</v>
      </c>
      <c r="C308" s="211">
        <v>2504</v>
      </c>
      <c r="D308" s="212" t="s">
        <v>546</v>
      </c>
      <c r="E308" s="211" t="s">
        <v>477</v>
      </c>
      <c r="F308" s="211">
        <v>40</v>
      </c>
      <c r="G308" s="213" t="s">
        <v>1062</v>
      </c>
      <c r="H308" s="214">
        <f t="shared" si="9"/>
        <v>406.4</v>
      </c>
      <c r="I308" s="207"/>
      <c r="L308" s="208"/>
    </row>
    <row r="309" spans="1:12" ht="11" thickBot="1">
      <c r="A309" s="210">
        <v>77</v>
      </c>
      <c r="B309" s="211" t="s">
        <v>759</v>
      </c>
      <c r="C309" s="211">
        <v>2688</v>
      </c>
      <c r="D309" s="212" t="s">
        <v>547</v>
      </c>
      <c r="E309" s="211" t="s">
        <v>477</v>
      </c>
      <c r="F309" s="211">
        <v>100</v>
      </c>
      <c r="G309" s="213" t="s">
        <v>1063</v>
      </c>
      <c r="H309" s="214">
        <f t="shared" si="9"/>
        <v>136</v>
      </c>
      <c r="I309" s="207"/>
      <c r="L309" s="208"/>
    </row>
    <row r="310" spans="1:12" ht="21.5" thickBot="1">
      <c r="A310" s="210">
        <v>78</v>
      </c>
      <c r="B310" s="211" t="s">
        <v>759</v>
      </c>
      <c r="C310" s="211">
        <v>938</v>
      </c>
      <c r="D310" s="212" t="s">
        <v>548</v>
      </c>
      <c r="E310" s="211" t="s">
        <v>477</v>
      </c>
      <c r="F310" s="211">
        <v>50</v>
      </c>
      <c r="G310" s="213" t="s">
        <v>1064</v>
      </c>
      <c r="H310" s="214">
        <f t="shared" si="9"/>
        <v>38.5</v>
      </c>
      <c r="I310" s="207"/>
      <c r="L310" s="208"/>
    </row>
    <row r="311" spans="1:12" ht="21.5" thickBot="1">
      <c r="A311" s="210">
        <v>79</v>
      </c>
      <c r="B311" s="211" t="s">
        <v>759</v>
      </c>
      <c r="C311" s="211">
        <v>937</v>
      </c>
      <c r="D311" s="212" t="s">
        <v>549</v>
      </c>
      <c r="E311" s="211" t="s">
        <v>477</v>
      </c>
      <c r="F311" s="211">
        <v>30</v>
      </c>
      <c r="G311" s="213" t="s">
        <v>1065</v>
      </c>
      <c r="H311" s="214">
        <f t="shared" si="9"/>
        <v>144</v>
      </c>
      <c r="I311" s="207"/>
      <c r="L311" s="208"/>
    </row>
    <row r="312" spans="1:12" ht="21.5" thickBot="1">
      <c r="A312" s="210">
        <v>80</v>
      </c>
      <c r="B312" s="211" t="s">
        <v>759</v>
      </c>
      <c r="C312" s="211">
        <v>939</v>
      </c>
      <c r="D312" s="212" t="s">
        <v>550</v>
      </c>
      <c r="E312" s="211" t="s">
        <v>477</v>
      </c>
      <c r="F312" s="211">
        <v>50</v>
      </c>
      <c r="G312" s="213" t="s">
        <v>1066</v>
      </c>
      <c r="H312" s="214">
        <f t="shared" si="9"/>
        <v>62</v>
      </c>
      <c r="I312" s="207"/>
      <c r="L312" s="208"/>
    </row>
    <row r="313" spans="1:12" ht="21.5" thickBot="1">
      <c r="A313" s="210">
        <v>81</v>
      </c>
      <c r="B313" s="211" t="s">
        <v>759</v>
      </c>
      <c r="C313" s="211">
        <v>944</v>
      </c>
      <c r="D313" s="212" t="s">
        <v>551</v>
      </c>
      <c r="E313" s="211" t="s">
        <v>477</v>
      </c>
      <c r="F313" s="211">
        <v>50</v>
      </c>
      <c r="G313" s="213" t="s">
        <v>1067</v>
      </c>
      <c r="H313" s="214">
        <f t="shared" si="9"/>
        <v>106</v>
      </c>
      <c r="I313" s="207"/>
      <c r="L313" s="208"/>
    </row>
    <row r="314" spans="1:12" ht="21.5" thickBot="1">
      <c r="A314" s="210">
        <v>82</v>
      </c>
      <c r="B314" s="211" t="s">
        <v>759</v>
      </c>
      <c r="C314" s="211">
        <v>940</v>
      </c>
      <c r="D314" s="212" t="s">
        <v>552</v>
      </c>
      <c r="E314" s="211" t="s">
        <v>477</v>
      </c>
      <c r="F314" s="211">
        <v>50</v>
      </c>
      <c r="G314" s="213" t="s">
        <v>1068</v>
      </c>
      <c r="H314" s="214">
        <f t="shared" si="9"/>
        <v>147</v>
      </c>
      <c r="I314" s="207"/>
      <c r="L314" s="208"/>
    </row>
    <row r="315" spans="1:12" ht="11" thickBot="1">
      <c r="A315" s="210">
        <v>83</v>
      </c>
      <c r="B315" s="211" t="s">
        <v>759</v>
      </c>
      <c r="C315" s="211">
        <v>20111</v>
      </c>
      <c r="D315" s="212" t="s">
        <v>553</v>
      </c>
      <c r="E315" s="211" t="s">
        <v>242</v>
      </c>
      <c r="F315" s="211">
        <v>30</v>
      </c>
      <c r="G315" s="213" t="s">
        <v>1069</v>
      </c>
      <c r="H315" s="214">
        <f t="shared" si="9"/>
        <v>297</v>
      </c>
      <c r="I315" s="207"/>
      <c r="L315" s="208"/>
    </row>
    <row r="316" spans="1:12" ht="11" thickBot="1">
      <c r="A316" s="210">
        <v>84</v>
      </c>
      <c r="B316" s="211" t="s">
        <v>759</v>
      </c>
      <c r="C316" s="211">
        <v>404</v>
      </c>
      <c r="D316" s="212" t="s">
        <v>554</v>
      </c>
      <c r="E316" s="211" t="s">
        <v>477</v>
      </c>
      <c r="F316" s="211">
        <v>300</v>
      </c>
      <c r="G316" s="213" t="s">
        <v>1070</v>
      </c>
      <c r="H316" s="214">
        <f t="shared" si="9"/>
        <v>405</v>
      </c>
      <c r="I316" s="207"/>
      <c r="L316" s="208"/>
    </row>
    <row r="317" spans="1:12" ht="21.5" thickBot="1">
      <c r="A317" s="210">
        <v>85</v>
      </c>
      <c r="B317" s="211" t="s">
        <v>759</v>
      </c>
      <c r="C317" s="211">
        <v>42015</v>
      </c>
      <c r="D317" s="212" t="s">
        <v>555</v>
      </c>
      <c r="E317" s="211" t="s">
        <v>477</v>
      </c>
      <c r="F317" s="211">
        <v>500</v>
      </c>
      <c r="G317" s="213" t="s">
        <v>1071</v>
      </c>
      <c r="H317" s="214">
        <f t="shared" si="9"/>
        <v>35</v>
      </c>
      <c r="I317" s="207"/>
      <c r="L317" s="208"/>
    </row>
    <row r="318" spans="1:12" ht="21.5" thickBot="1">
      <c r="A318" s="210">
        <v>86</v>
      </c>
      <c r="B318" s="211" t="s">
        <v>759</v>
      </c>
      <c r="C318" s="211">
        <v>38064</v>
      </c>
      <c r="D318" s="212" t="s">
        <v>556</v>
      </c>
      <c r="E318" s="211" t="s">
        <v>242</v>
      </c>
      <c r="F318" s="211">
        <v>10</v>
      </c>
      <c r="G318" s="213" t="s">
        <v>1072</v>
      </c>
      <c r="H318" s="214">
        <f t="shared" si="9"/>
        <v>151.4</v>
      </c>
      <c r="I318" s="207"/>
      <c r="L318" s="208"/>
    </row>
    <row r="319" spans="1:12" ht="11" thickBot="1">
      <c r="A319" s="210">
        <v>87</v>
      </c>
      <c r="B319" s="211" t="s">
        <v>759</v>
      </c>
      <c r="C319" s="211">
        <v>38114</v>
      </c>
      <c r="D319" s="212" t="s">
        <v>557</v>
      </c>
      <c r="E319" s="211" t="s">
        <v>242</v>
      </c>
      <c r="F319" s="211">
        <v>10</v>
      </c>
      <c r="G319" s="213" t="s">
        <v>1073</v>
      </c>
      <c r="H319" s="214">
        <f t="shared" si="9"/>
        <v>135.39999999999998</v>
      </c>
      <c r="I319" s="207"/>
      <c r="L319" s="208"/>
    </row>
    <row r="320" spans="1:12" ht="11" thickBot="1">
      <c r="A320" s="210">
        <v>88</v>
      </c>
      <c r="B320" s="211" t="s">
        <v>759</v>
      </c>
      <c r="C320" s="211">
        <v>38115</v>
      </c>
      <c r="D320" s="212" t="s">
        <v>558</v>
      </c>
      <c r="E320" s="211" t="s">
        <v>242</v>
      </c>
      <c r="F320" s="211">
        <v>10</v>
      </c>
      <c r="G320" s="213" t="s">
        <v>1074</v>
      </c>
      <c r="H320" s="214">
        <f t="shared" si="9"/>
        <v>144.60000000000002</v>
      </c>
      <c r="I320" s="207"/>
      <c r="L320" s="208"/>
    </row>
    <row r="321" spans="1:12" ht="21.5" thickBot="1">
      <c r="A321" s="210">
        <v>89</v>
      </c>
      <c r="B321" s="211" t="s">
        <v>759</v>
      </c>
      <c r="C321" s="211">
        <v>38065</v>
      </c>
      <c r="D321" s="212" t="s">
        <v>559</v>
      </c>
      <c r="E321" s="211" t="s">
        <v>242</v>
      </c>
      <c r="F321" s="211">
        <v>10</v>
      </c>
      <c r="G321" s="213" t="s">
        <v>1075</v>
      </c>
      <c r="H321" s="214">
        <f t="shared" si="9"/>
        <v>214.8</v>
      </c>
      <c r="I321" s="207"/>
      <c r="L321" s="208"/>
    </row>
    <row r="322" spans="1:12" ht="21.5" thickBot="1">
      <c r="A322" s="210">
        <v>90</v>
      </c>
      <c r="B322" s="211" t="s">
        <v>759</v>
      </c>
      <c r="C322" s="211">
        <v>38078</v>
      </c>
      <c r="D322" s="212" t="s">
        <v>560</v>
      </c>
      <c r="E322" s="211" t="s">
        <v>242</v>
      </c>
      <c r="F322" s="211">
        <v>10</v>
      </c>
      <c r="G322" s="213" t="s">
        <v>1076</v>
      </c>
      <c r="H322" s="214">
        <f t="shared" si="9"/>
        <v>125.3</v>
      </c>
      <c r="I322" s="207"/>
      <c r="L322" s="208"/>
    </row>
    <row r="323" spans="1:12" ht="11" thickBot="1">
      <c r="A323" s="210">
        <v>91</v>
      </c>
      <c r="B323" s="211" t="s">
        <v>759</v>
      </c>
      <c r="C323" s="211">
        <v>38113</v>
      </c>
      <c r="D323" s="212" t="s">
        <v>561</v>
      </c>
      <c r="E323" s="211" t="s">
        <v>242</v>
      </c>
      <c r="F323" s="211">
        <v>10</v>
      </c>
      <c r="G323" s="213" t="s">
        <v>935</v>
      </c>
      <c r="H323" s="214">
        <f t="shared" si="9"/>
        <v>68.099999999999994</v>
      </c>
      <c r="I323" s="207"/>
      <c r="L323" s="208"/>
    </row>
    <row r="324" spans="1:12" ht="21.5" thickBot="1">
      <c r="A324" s="210">
        <v>92</v>
      </c>
      <c r="B324" s="211" t="s">
        <v>759</v>
      </c>
      <c r="C324" s="211">
        <v>38063</v>
      </c>
      <c r="D324" s="212" t="s">
        <v>562</v>
      </c>
      <c r="E324" s="211" t="s">
        <v>242</v>
      </c>
      <c r="F324" s="211">
        <v>10</v>
      </c>
      <c r="G324" s="213" t="s">
        <v>1077</v>
      </c>
      <c r="H324" s="214">
        <f t="shared" si="9"/>
        <v>73</v>
      </c>
      <c r="I324" s="207"/>
      <c r="L324" s="208"/>
    </row>
    <row r="325" spans="1:12" ht="21.5" thickBot="1">
      <c r="A325" s="210">
        <v>93</v>
      </c>
      <c r="B325" s="211" t="s">
        <v>759</v>
      </c>
      <c r="C325" s="211">
        <v>38073</v>
      </c>
      <c r="D325" s="212" t="s">
        <v>563</v>
      </c>
      <c r="E325" s="211" t="s">
        <v>242</v>
      </c>
      <c r="F325" s="211">
        <v>10</v>
      </c>
      <c r="G325" s="213" t="s">
        <v>1078</v>
      </c>
      <c r="H325" s="214">
        <f t="shared" si="9"/>
        <v>177.2</v>
      </c>
      <c r="I325" s="207"/>
      <c r="L325" s="208"/>
    </row>
    <row r="326" spans="1:12" ht="21.5" thickBot="1">
      <c r="A326" s="210">
        <v>94</v>
      </c>
      <c r="B326" s="211" t="s">
        <v>759</v>
      </c>
      <c r="C326" s="211">
        <v>38080</v>
      </c>
      <c r="D326" s="212" t="s">
        <v>564</v>
      </c>
      <c r="E326" s="211" t="s">
        <v>242</v>
      </c>
      <c r="F326" s="211">
        <v>10</v>
      </c>
      <c r="G326" s="213" t="s">
        <v>1079</v>
      </c>
      <c r="H326" s="214">
        <f t="shared" si="9"/>
        <v>217.7</v>
      </c>
      <c r="I326" s="207"/>
      <c r="L326" s="208"/>
    </row>
    <row r="327" spans="1:12" ht="21.5" thickBot="1">
      <c r="A327" s="210">
        <v>95</v>
      </c>
      <c r="B327" s="211" t="s">
        <v>759</v>
      </c>
      <c r="C327" s="211">
        <v>38069</v>
      </c>
      <c r="D327" s="212" t="s">
        <v>565</v>
      </c>
      <c r="E327" s="211" t="s">
        <v>242</v>
      </c>
      <c r="F327" s="211">
        <v>10</v>
      </c>
      <c r="G327" s="213" t="s">
        <v>1080</v>
      </c>
      <c r="H327" s="214">
        <f t="shared" si="9"/>
        <v>119</v>
      </c>
      <c r="I327" s="207"/>
      <c r="L327" s="208"/>
    </row>
    <row r="328" spans="1:12" ht="21.5" thickBot="1">
      <c r="A328" s="210">
        <v>96</v>
      </c>
      <c r="B328" s="211" t="s">
        <v>759</v>
      </c>
      <c r="C328" s="211">
        <v>38077</v>
      </c>
      <c r="D328" s="212" t="s">
        <v>566</v>
      </c>
      <c r="E328" s="211" t="s">
        <v>242</v>
      </c>
      <c r="F328" s="211">
        <v>10</v>
      </c>
      <c r="G328" s="213" t="s">
        <v>1081</v>
      </c>
      <c r="H328" s="214">
        <f t="shared" si="9"/>
        <v>116.30000000000001</v>
      </c>
      <c r="I328" s="207"/>
      <c r="L328" s="208"/>
    </row>
    <row r="329" spans="1:12" ht="11" thickBot="1">
      <c r="A329" s="210">
        <v>97</v>
      </c>
      <c r="B329" s="211" t="s">
        <v>759</v>
      </c>
      <c r="C329" s="211">
        <v>38112</v>
      </c>
      <c r="D329" s="212" t="s">
        <v>567</v>
      </c>
      <c r="E329" s="211" t="s">
        <v>242</v>
      </c>
      <c r="F329" s="211">
        <v>10</v>
      </c>
      <c r="G329" s="213" t="s">
        <v>1082</v>
      </c>
      <c r="H329" s="214">
        <f t="shared" ref="H329:H360" si="10">F329*G329</f>
        <v>52.199999999999996</v>
      </c>
      <c r="I329" s="207"/>
      <c r="L329" s="208"/>
    </row>
    <row r="330" spans="1:12" ht="21.5" thickBot="1">
      <c r="A330" s="210">
        <v>98</v>
      </c>
      <c r="B330" s="211" t="s">
        <v>759</v>
      </c>
      <c r="C330" s="211">
        <v>38062</v>
      </c>
      <c r="D330" s="212" t="s">
        <v>568</v>
      </c>
      <c r="E330" s="211" t="s">
        <v>242</v>
      </c>
      <c r="F330" s="211">
        <v>10</v>
      </c>
      <c r="G330" s="213" t="s">
        <v>1083</v>
      </c>
      <c r="H330" s="214">
        <f t="shared" si="10"/>
        <v>53.6</v>
      </c>
      <c r="I330" s="207"/>
      <c r="L330" s="208"/>
    </row>
    <row r="331" spans="1:12" ht="21.5" thickBot="1">
      <c r="A331" s="210">
        <v>99</v>
      </c>
      <c r="B331" s="211" t="s">
        <v>759</v>
      </c>
      <c r="C331" s="211">
        <v>12129</v>
      </c>
      <c r="D331" s="212" t="s">
        <v>569</v>
      </c>
      <c r="E331" s="211" t="s">
        <v>242</v>
      </c>
      <c r="F331" s="211">
        <v>10</v>
      </c>
      <c r="G331" s="213" t="s">
        <v>1084</v>
      </c>
      <c r="H331" s="214">
        <f t="shared" si="10"/>
        <v>94.800000000000011</v>
      </c>
      <c r="I331" s="207"/>
      <c r="L331" s="208"/>
    </row>
    <row r="332" spans="1:12" ht="21.5" thickBot="1">
      <c r="A332" s="210">
        <v>100</v>
      </c>
      <c r="B332" s="211" t="s">
        <v>759</v>
      </c>
      <c r="C332" s="211">
        <v>12128</v>
      </c>
      <c r="D332" s="212" t="s">
        <v>570</v>
      </c>
      <c r="E332" s="211" t="s">
        <v>242</v>
      </c>
      <c r="F332" s="211">
        <v>10</v>
      </c>
      <c r="G332" s="213" t="s">
        <v>1085</v>
      </c>
      <c r="H332" s="214">
        <f t="shared" si="10"/>
        <v>71.7</v>
      </c>
      <c r="I332" s="207"/>
      <c r="L332" s="208"/>
    </row>
    <row r="333" spans="1:12" ht="21.5" thickBot="1">
      <c r="A333" s="210">
        <v>101</v>
      </c>
      <c r="B333" s="211" t="s">
        <v>759</v>
      </c>
      <c r="C333" s="211">
        <v>38081</v>
      </c>
      <c r="D333" s="212" t="s">
        <v>571</v>
      </c>
      <c r="E333" s="211" t="s">
        <v>242</v>
      </c>
      <c r="F333" s="211">
        <v>10</v>
      </c>
      <c r="G333" s="213" t="s">
        <v>1086</v>
      </c>
      <c r="H333" s="214">
        <f t="shared" si="10"/>
        <v>184.60000000000002</v>
      </c>
      <c r="I333" s="207"/>
      <c r="L333" s="208"/>
    </row>
    <row r="334" spans="1:12" ht="21.5" thickBot="1">
      <c r="A334" s="210">
        <v>102</v>
      </c>
      <c r="B334" s="211" t="s">
        <v>759</v>
      </c>
      <c r="C334" s="211">
        <v>38070</v>
      </c>
      <c r="D334" s="212" t="s">
        <v>572</v>
      </c>
      <c r="E334" s="211" t="s">
        <v>242</v>
      </c>
      <c r="F334" s="211">
        <v>10</v>
      </c>
      <c r="G334" s="213" t="s">
        <v>1087</v>
      </c>
      <c r="H334" s="214">
        <f t="shared" si="10"/>
        <v>127.2</v>
      </c>
      <c r="I334" s="207"/>
      <c r="L334" s="208"/>
    </row>
    <row r="335" spans="1:12" ht="21.5" thickBot="1">
      <c r="A335" s="210">
        <v>103</v>
      </c>
      <c r="B335" s="211" t="s">
        <v>759</v>
      </c>
      <c r="C335" s="211">
        <v>38074</v>
      </c>
      <c r="D335" s="212" t="s">
        <v>573</v>
      </c>
      <c r="E335" s="211" t="s">
        <v>242</v>
      </c>
      <c r="F335" s="211">
        <v>10</v>
      </c>
      <c r="G335" s="213" t="s">
        <v>1088</v>
      </c>
      <c r="H335" s="214">
        <f t="shared" si="10"/>
        <v>193.4</v>
      </c>
      <c r="I335" s="207"/>
      <c r="L335" s="208"/>
    </row>
    <row r="336" spans="1:12" ht="21.5" thickBot="1">
      <c r="A336" s="210">
        <v>104</v>
      </c>
      <c r="B336" s="211" t="s">
        <v>759</v>
      </c>
      <c r="C336" s="211">
        <v>38072</v>
      </c>
      <c r="D336" s="212" t="s">
        <v>574</v>
      </c>
      <c r="E336" s="211" t="s">
        <v>242</v>
      </c>
      <c r="F336" s="211">
        <v>10</v>
      </c>
      <c r="G336" s="213" t="s">
        <v>1089</v>
      </c>
      <c r="H336" s="214">
        <f t="shared" si="10"/>
        <v>159.5</v>
      </c>
      <c r="I336" s="207"/>
      <c r="L336" s="208"/>
    </row>
    <row r="337" spans="1:12" ht="21.5" thickBot="1">
      <c r="A337" s="210">
        <v>105</v>
      </c>
      <c r="B337" s="211" t="s">
        <v>759</v>
      </c>
      <c r="C337" s="211">
        <v>38079</v>
      </c>
      <c r="D337" s="212" t="s">
        <v>575</v>
      </c>
      <c r="E337" s="211" t="s">
        <v>242</v>
      </c>
      <c r="F337" s="211">
        <v>10</v>
      </c>
      <c r="G337" s="213" t="s">
        <v>1090</v>
      </c>
      <c r="H337" s="214">
        <f t="shared" si="10"/>
        <v>166</v>
      </c>
      <c r="I337" s="207"/>
      <c r="L337" s="208"/>
    </row>
    <row r="338" spans="1:12" ht="21.5" thickBot="1">
      <c r="A338" s="210">
        <v>106</v>
      </c>
      <c r="B338" s="211" t="s">
        <v>759</v>
      </c>
      <c r="C338" s="211">
        <v>38068</v>
      </c>
      <c r="D338" s="212" t="s">
        <v>576</v>
      </c>
      <c r="E338" s="211" t="s">
        <v>242</v>
      </c>
      <c r="F338" s="211">
        <v>10</v>
      </c>
      <c r="G338" s="213" t="s">
        <v>1091</v>
      </c>
      <c r="H338" s="214">
        <f t="shared" si="10"/>
        <v>110.1</v>
      </c>
      <c r="I338" s="207"/>
      <c r="L338" s="208"/>
    </row>
    <row r="339" spans="1:12" ht="21.5" thickBot="1">
      <c r="A339" s="210">
        <v>107</v>
      </c>
      <c r="B339" s="211" t="s">
        <v>759</v>
      </c>
      <c r="C339" s="211">
        <v>38071</v>
      </c>
      <c r="D339" s="212" t="s">
        <v>577</v>
      </c>
      <c r="E339" s="211" t="s">
        <v>242</v>
      </c>
      <c r="F339" s="211">
        <v>10</v>
      </c>
      <c r="G339" s="213" t="s">
        <v>1092</v>
      </c>
      <c r="H339" s="214">
        <f t="shared" si="10"/>
        <v>131.69999999999999</v>
      </c>
      <c r="I339" s="207"/>
      <c r="L339" s="208"/>
    </row>
    <row r="340" spans="1:12" ht="11" thickBot="1">
      <c r="A340" s="210">
        <v>108</v>
      </c>
      <c r="B340" s="211" t="s">
        <v>759</v>
      </c>
      <c r="C340" s="211">
        <v>3755</v>
      </c>
      <c r="D340" s="212" t="s">
        <v>578</v>
      </c>
      <c r="E340" s="211" t="s">
        <v>242</v>
      </c>
      <c r="F340" s="211">
        <v>20</v>
      </c>
      <c r="G340" s="213" t="s">
        <v>1093</v>
      </c>
      <c r="H340" s="214">
        <f t="shared" si="10"/>
        <v>283.2</v>
      </c>
      <c r="I340" s="207"/>
      <c r="L340" s="208"/>
    </row>
    <row r="341" spans="1:12" ht="11" thickBot="1">
      <c r="A341" s="210">
        <v>109</v>
      </c>
      <c r="B341" s="211" t="s">
        <v>759</v>
      </c>
      <c r="C341" s="211">
        <v>3750</v>
      </c>
      <c r="D341" s="212" t="s">
        <v>579</v>
      </c>
      <c r="E341" s="211" t="s">
        <v>242</v>
      </c>
      <c r="F341" s="211">
        <v>20</v>
      </c>
      <c r="G341" s="213" t="s">
        <v>1094</v>
      </c>
      <c r="H341" s="214">
        <f t="shared" si="10"/>
        <v>381</v>
      </c>
      <c r="I341" s="207"/>
      <c r="L341" s="208"/>
    </row>
    <row r="342" spans="1:12" ht="11" thickBot="1">
      <c r="A342" s="210">
        <v>110</v>
      </c>
      <c r="B342" s="211" t="s">
        <v>759</v>
      </c>
      <c r="C342" s="211">
        <v>3756</v>
      </c>
      <c r="D342" s="212" t="s">
        <v>580</v>
      </c>
      <c r="E342" s="211" t="s">
        <v>242</v>
      </c>
      <c r="F342" s="211">
        <v>20</v>
      </c>
      <c r="G342" s="213" t="s">
        <v>1095</v>
      </c>
      <c r="H342" s="214">
        <f t="shared" si="10"/>
        <v>711.80000000000007</v>
      </c>
      <c r="I342" s="207"/>
      <c r="L342" s="208"/>
    </row>
    <row r="343" spans="1:12" ht="11" thickBot="1">
      <c r="A343" s="210">
        <v>111</v>
      </c>
      <c r="B343" s="211" t="s">
        <v>759</v>
      </c>
      <c r="C343" s="211">
        <v>38191</v>
      </c>
      <c r="D343" s="212" t="s">
        <v>581</v>
      </c>
      <c r="E343" s="211" t="s">
        <v>242</v>
      </c>
      <c r="F343" s="211">
        <v>20</v>
      </c>
      <c r="G343" s="213" t="s">
        <v>1096</v>
      </c>
      <c r="H343" s="214">
        <f t="shared" si="10"/>
        <v>157</v>
      </c>
      <c r="I343" s="207"/>
      <c r="L343" s="208"/>
    </row>
    <row r="344" spans="1:12" ht="11" thickBot="1">
      <c r="A344" s="210">
        <v>112</v>
      </c>
      <c r="B344" s="211" t="s">
        <v>759</v>
      </c>
      <c r="C344" s="211">
        <v>39381</v>
      </c>
      <c r="D344" s="212" t="s">
        <v>582</v>
      </c>
      <c r="E344" s="211" t="s">
        <v>242</v>
      </c>
      <c r="F344" s="211">
        <v>20</v>
      </c>
      <c r="G344" s="213" t="s">
        <v>1097</v>
      </c>
      <c r="H344" s="214">
        <f t="shared" si="10"/>
        <v>146.4</v>
      </c>
      <c r="I344" s="207"/>
      <c r="L344" s="208"/>
    </row>
    <row r="345" spans="1:12" ht="11" thickBot="1">
      <c r="A345" s="210">
        <v>113</v>
      </c>
      <c r="B345" s="211" t="s">
        <v>759</v>
      </c>
      <c r="C345" s="211">
        <v>38780</v>
      </c>
      <c r="D345" s="212" t="s">
        <v>583</v>
      </c>
      <c r="E345" s="211" t="s">
        <v>242</v>
      </c>
      <c r="F345" s="211">
        <v>20</v>
      </c>
      <c r="G345" s="213" t="s">
        <v>1098</v>
      </c>
      <c r="H345" s="214">
        <f t="shared" si="10"/>
        <v>179.20000000000002</v>
      </c>
      <c r="I345" s="207"/>
      <c r="L345" s="208"/>
    </row>
    <row r="346" spans="1:12" ht="11" thickBot="1">
      <c r="A346" s="210">
        <v>114</v>
      </c>
      <c r="B346" s="211" t="s">
        <v>759</v>
      </c>
      <c r="C346" s="211">
        <v>39377</v>
      </c>
      <c r="D346" s="212" t="s">
        <v>584</v>
      </c>
      <c r="E346" s="211" t="s">
        <v>242</v>
      </c>
      <c r="F346" s="211">
        <v>5</v>
      </c>
      <c r="G346" s="213" t="s">
        <v>1099</v>
      </c>
      <c r="H346" s="214">
        <f t="shared" si="10"/>
        <v>527.25</v>
      </c>
      <c r="I346" s="207"/>
      <c r="L346" s="208"/>
    </row>
    <row r="347" spans="1:12" ht="11" thickBot="1">
      <c r="A347" s="210">
        <v>115</v>
      </c>
      <c r="B347" s="211" t="s">
        <v>759</v>
      </c>
      <c r="C347" s="211">
        <v>38781</v>
      </c>
      <c r="D347" s="212" t="s">
        <v>585</v>
      </c>
      <c r="E347" s="211" t="s">
        <v>242</v>
      </c>
      <c r="F347" s="211">
        <v>20</v>
      </c>
      <c r="G347" s="213" t="s">
        <v>1100</v>
      </c>
      <c r="H347" s="214">
        <f t="shared" si="10"/>
        <v>604.79999999999995</v>
      </c>
      <c r="I347" s="207"/>
      <c r="L347" s="208"/>
    </row>
    <row r="348" spans="1:12" ht="11" thickBot="1">
      <c r="A348" s="210">
        <v>116</v>
      </c>
      <c r="B348" s="211" t="s">
        <v>759</v>
      </c>
      <c r="C348" s="211">
        <v>38192</v>
      </c>
      <c r="D348" s="212" t="s">
        <v>586</v>
      </c>
      <c r="E348" s="211" t="s">
        <v>242</v>
      </c>
      <c r="F348" s="211">
        <v>10</v>
      </c>
      <c r="G348" s="213" t="s">
        <v>1101</v>
      </c>
      <c r="H348" s="214">
        <f t="shared" si="10"/>
        <v>547.20000000000005</v>
      </c>
      <c r="I348" s="207"/>
      <c r="L348" s="208"/>
    </row>
    <row r="349" spans="1:12" ht="11" thickBot="1">
      <c r="A349" s="210">
        <v>117</v>
      </c>
      <c r="B349" s="211" t="s">
        <v>759</v>
      </c>
      <c r="C349" s="211">
        <v>3753</v>
      </c>
      <c r="D349" s="212" t="s">
        <v>587</v>
      </c>
      <c r="E349" s="211" t="s">
        <v>242</v>
      </c>
      <c r="F349" s="211">
        <v>20</v>
      </c>
      <c r="G349" s="213" t="s">
        <v>1102</v>
      </c>
      <c r="H349" s="214">
        <f t="shared" si="10"/>
        <v>95.8</v>
      </c>
      <c r="I349" s="207"/>
      <c r="L349" s="208"/>
    </row>
    <row r="350" spans="1:12" ht="11" thickBot="1">
      <c r="A350" s="210">
        <v>118</v>
      </c>
      <c r="B350" s="211" t="s">
        <v>759</v>
      </c>
      <c r="C350" s="211">
        <v>38782</v>
      </c>
      <c r="D350" s="212" t="s">
        <v>588</v>
      </c>
      <c r="E350" s="211" t="s">
        <v>242</v>
      </c>
      <c r="F350" s="211">
        <v>20</v>
      </c>
      <c r="G350" s="213" t="s">
        <v>1103</v>
      </c>
      <c r="H350" s="214">
        <f t="shared" si="10"/>
        <v>124.60000000000001</v>
      </c>
      <c r="I350" s="207"/>
      <c r="L350" s="208"/>
    </row>
    <row r="351" spans="1:12" ht="11" thickBot="1">
      <c r="A351" s="210">
        <v>119</v>
      </c>
      <c r="B351" s="211" t="s">
        <v>759</v>
      </c>
      <c r="C351" s="211">
        <v>38778</v>
      </c>
      <c r="D351" s="212" t="s">
        <v>589</v>
      </c>
      <c r="E351" s="211" t="s">
        <v>242</v>
      </c>
      <c r="F351" s="211">
        <v>20</v>
      </c>
      <c r="G351" s="213" t="s">
        <v>1104</v>
      </c>
      <c r="H351" s="214">
        <f t="shared" si="10"/>
        <v>93.6</v>
      </c>
      <c r="I351" s="207"/>
      <c r="L351" s="208"/>
    </row>
    <row r="352" spans="1:12" ht="11" thickBot="1">
      <c r="A352" s="210">
        <v>120</v>
      </c>
      <c r="B352" s="211" t="s">
        <v>759</v>
      </c>
      <c r="C352" s="211">
        <v>38779</v>
      </c>
      <c r="D352" s="212" t="s">
        <v>590</v>
      </c>
      <c r="E352" s="211" t="s">
        <v>242</v>
      </c>
      <c r="F352" s="211">
        <v>10</v>
      </c>
      <c r="G352" s="213" t="s">
        <v>1105</v>
      </c>
      <c r="H352" s="214">
        <f t="shared" si="10"/>
        <v>49.6</v>
      </c>
      <c r="I352" s="207"/>
      <c r="L352" s="208"/>
    </row>
    <row r="353" spans="1:12" ht="11" thickBot="1">
      <c r="A353" s="210">
        <v>121</v>
      </c>
      <c r="B353" s="211" t="s">
        <v>759</v>
      </c>
      <c r="C353" s="211">
        <v>38194</v>
      </c>
      <c r="D353" s="212" t="s">
        <v>591</v>
      </c>
      <c r="E353" s="211" t="s">
        <v>242</v>
      </c>
      <c r="F353" s="211">
        <v>10</v>
      </c>
      <c r="G353" s="213" t="s">
        <v>1106</v>
      </c>
      <c r="H353" s="214">
        <f t="shared" si="10"/>
        <v>229.89999999999998</v>
      </c>
      <c r="I353" s="207"/>
      <c r="L353" s="208"/>
    </row>
    <row r="354" spans="1:12" ht="11" thickBot="1">
      <c r="A354" s="210">
        <v>122</v>
      </c>
      <c r="B354" s="211" t="s">
        <v>759</v>
      </c>
      <c r="C354" s="211">
        <v>38193</v>
      </c>
      <c r="D354" s="212" t="s">
        <v>592</v>
      </c>
      <c r="E354" s="211" t="s">
        <v>242</v>
      </c>
      <c r="F354" s="211">
        <v>10</v>
      </c>
      <c r="G354" s="213" t="s">
        <v>1107</v>
      </c>
      <c r="H354" s="214">
        <f t="shared" si="10"/>
        <v>170</v>
      </c>
      <c r="I354" s="207"/>
      <c r="L354" s="208"/>
    </row>
    <row r="355" spans="1:12" ht="11" thickBot="1">
      <c r="A355" s="210">
        <v>123</v>
      </c>
      <c r="B355" s="211" t="s">
        <v>759</v>
      </c>
      <c r="C355" s="211">
        <v>39338</v>
      </c>
      <c r="D355" s="212" t="s">
        <v>593</v>
      </c>
      <c r="E355" s="211" t="s">
        <v>242</v>
      </c>
      <c r="F355" s="211">
        <v>10</v>
      </c>
      <c r="G355" s="213" t="s">
        <v>1108</v>
      </c>
      <c r="H355" s="214">
        <f t="shared" si="10"/>
        <v>86.7</v>
      </c>
      <c r="I355" s="207"/>
      <c r="L355" s="208"/>
    </row>
    <row r="356" spans="1:12" ht="11" thickBot="1">
      <c r="A356" s="210">
        <v>124</v>
      </c>
      <c r="B356" s="211" t="s">
        <v>759</v>
      </c>
      <c r="C356" s="211">
        <v>39387</v>
      </c>
      <c r="D356" s="212" t="s">
        <v>594</v>
      </c>
      <c r="E356" s="211" t="s">
        <v>242</v>
      </c>
      <c r="F356" s="211">
        <v>10</v>
      </c>
      <c r="G356" s="213" t="s">
        <v>1109</v>
      </c>
      <c r="H356" s="214">
        <f t="shared" si="10"/>
        <v>407.8</v>
      </c>
      <c r="I356" s="207"/>
      <c r="L356" s="208"/>
    </row>
    <row r="357" spans="1:12" ht="11" thickBot="1">
      <c r="A357" s="210">
        <v>125</v>
      </c>
      <c r="B357" s="211" t="s">
        <v>759</v>
      </c>
      <c r="C357" s="211">
        <v>39386</v>
      </c>
      <c r="D357" s="212" t="s">
        <v>595</v>
      </c>
      <c r="E357" s="211" t="s">
        <v>242</v>
      </c>
      <c r="F357" s="211">
        <v>1</v>
      </c>
      <c r="G357" s="213" t="s">
        <v>907</v>
      </c>
      <c r="H357" s="214">
        <f t="shared" si="10"/>
        <v>26.97</v>
      </c>
      <c r="I357" s="207"/>
      <c r="L357" s="208"/>
    </row>
    <row r="358" spans="1:12" ht="11" thickBot="1">
      <c r="A358" s="210">
        <v>126</v>
      </c>
      <c r="B358" s="211" t="s">
        <v>759</v>
      </c>
      <c r="C358" s="211">
        <v>3798</v>
      </c>
      <c r="D358" s="212" t="s">
        <v>596</v>
      </c>
      <c r="E358" s="211" t="s">
        <v>242</v>
      </c>
      <c r="F358" s="211">
        <v>4</v>
      </c>
      <c r="G358" s="213" t="s">
        <v>1110</v>
      </c>
      <c r="H358" s="214">
        <f t="shared" si="10"/>
        <v>162.36000000000001</v>
      </c>
      <c r="I358" s="207"/>
      <c r="L358" s="208"/>
    </row>
    <row r="359" spans="1:12" ht="21.5" thickBot="1">
      <c r="A359" s="210">
        <v>127</v>
      </c>
      <c r="B359" s="211" t="s">
        <v>759</v>
      </c>
      <c r="C359" s="211">
        <v>38769</v>
      </c>
      <c r="D359" s="212" t="s">
        <v>597</v>
      </c>
      <c r="E359" s="211" t="s">
        <v>242</v>
      </c>
      <c r="F359" s="211">
        <v>4</v>
      </c>
      <c r="G359" s="213" t="s">
        <v>1026</v>
      </c>
      <c r="H359" s="214">
        <f t="shared" si="10"/>
        <v>126.8</v>
      </c>
      <c r="I359" s="207"/>
      <c r="L359" s="208"/>
    </row>
    <row r="360" spans="1:12" ht="21.5" thickBot="1">
      <c r="A360" s="210">
        <v>128</v>
      </c>
      <c r="B360" s="211" t="s">
        <v>759</v>
      </c>
      <c r="C360" s="211">
        <v>39510</v>
      </c>
      <c r="D360" s="212" t="s">
        <v>598</v>
      </c>
      <c r="E360" s="211" t="s">
        <v>242</v>
      </c>
      <c r="F360" s="211">
        <v>4</v>
      </c>
      <c r="G360" s="213" t="s">
        <v>1111</v>
      </c>
      <c r="H360" s="214">
        <f t="shared" si="10"/>
        <v>513.20000000000005</v>
      </c>
      <c r="I360" s="207"/>
      <c r="L360" s="208"/>
    </row>
    <row r="361" spans="1:12" ht="21.5" thickBot="1">
      <c r="A361" s="210">
        <v>129</v>
      </c>
      <c r="B361" s="211" t="s">
        <v>759</v>
      </c>
      <c r="C361" s="211">
        <v>38776</v>
      </c>
      <c r="D361" s="212" t="s">
        <v>599</v>
      </c>
      <c r="E361" s="211" t="s">
        <v>242</v>
      </c>
      <c r="F361" s="211">
        <v>4</v>
      </c>
      <c r="G361" s="213" t="s">
        <v>1112</v>
      </c>
      <c r="H361" s="214">
        <f t="shared" ref="H361:H392" si="11">F361*G361</f>
        <v>544.64</v>
      </c>
      <c r="I361" s="207"/>
      <c r="L361" s="208"/>
    </row>
    <row r="362" spans="1:12" ht="11" thickBot="1">
      <c r="A362" s="210">
        <v>130</v>
      </c>
      <c r="B362" s="211" t="s">
        <v>759</v>
      </c>
      <c r="C362" s="211">
        <v>38774</v>
      </c>
      <c r="D362" s="212" t="s">
        <v>600</v>
      </c>
      <c r="E362" s="211" t="s">
        <v>242</v>
      </c>
      <c r="F362" s="211">
        <v>4</v>
      </c>
      <c r="G362" s="213" t="s">
        <v>1113</v>
      </c>
      <c r="H362" s="214">
        <f t="shared" si="11"/>
        <v>128.52000000000001</v>
      </c>
      <c r="I362" s="207"/>
      <c r="L362" s="208"/>
    </row>
    <row r="363" spans="1:12" ht="21.5" thickBot="1">
      <c r="A363" s="210">
        <v>131</v>
      </c>
      <c r="B363" s="211" t="s">
        <v>759</v>
      </c>
      <c r="C363" s="211">
        <v>42977</v>
      </c>
      <c r="D363" s="212" t="s">
        <v>601</v>
      </c>
      <c r="E363" s="211" t="s">
        <v>242</v>
      </c>
      <c r="F363" s="211">
        <v>2</v>
      </c>
      <c r="G363" s="213" t="s">
        <v>1114</v>
      </c>
      <c r="H363" s="214">
        <f t="shared" si="11"/>
        <v>1488.68</v>
      </c>
      <c r="I363" s="207"/>
      <c r="L363" s="208"/>
    </row>
    <row r="364" spans="1:12" ht="21.5" thickBot="1">
      <c r="A364" s="210">
        <v>132</v>
      </c>
      <c r="B364" s="211" t="s">
        <v>759</v>
      </c>
      <c r="C364" s="211">
        <v>38889</v>
      </c>
      <c r="D364" s="212" t="s">
        <v>602</v>
      </c>
      <c r="E364" s="211" t="s">
        <v>242</v>
      </c>
      <c r="F364" s="211">
        <v>10</v>
      </c>
      <c r="G364" s="213" t="s">
        <v>1115</v>
      </c>
      <c r="H364" s="214">
        <f t="shared" si="11"/>
        <v>242.89999999999998</v>
      </c>
      <c r="I364" s="207"/>
      <c r="L364" s="208"/>
    </row>
    <row r="365" spans="1:12" ht="21.5" thickBot="1">
      <c r="A365" s="210">
        <v>133</v>
      </c>
      <c r="B365" s="211" t="s">
        <v>759</v>
      </c>
      <c r="C365" s="211">
        <v>38784</v>
      </c>
      <c r="D365" s="212" t="s">
        <v>603</v>
      </c>
      <c r="E365" s="211" t="s">
        <v>242</v>
      </c>
      <c r="F365" s="211">
        <v>10</v>
      </c>
      <c r="G365" s="213" t="s">
        <v>1116</v>
      </c>
      <c r="H365" s="214">
        <f t="shared" si="11"/>
        <v>325</v>
      </c>
      <c r="I365" s="207"/>
      <c r="L365" s="208"/>
    </row>
    <row r="366" spans="1:12" ht="21.5" thickBot="1">
      <c r="A366" s="210">
        <v>134</v>
      </c>
      <c r="B366" s="211" t="s">
        <v>759</v>
      </c>
      <c r="C366" s="211">
        <v>3788</v>
      </c>
      <c r="D366" s="212" t="s">
        <v>604</v>
      </c>
      <c r="E366" s="211" t="s">
        <v>242</v>
      </c>
      <c r="F366" s="211">
        <v>10</v>
      </c>
      <c r="G366" s="213" t="s">
        <v>1117</v>
      </c>
      <c r="H366" s="214">
        <f t="shared" si="11"/>
        <v>338.7</v>
      </c>
      <c r="I366" s="207"/>
      <c r="L366" s="208"/>
    </row>
    <row r="367" spans="1:12" ht="21.5" thickBot="1">
      <c r="A367" s="210">
        <v>135</v>
      </c>
      <c r="B367" s="211" t="s">
        <v>759</v>
      </c>
      <c r="C367" s="211">
        <v>12230</v>
      </c>
      <c r="D367" s="212" t="s">
        <v>605</v>
      </c>
      <c r="E367" s="211" t="s">
        <v>242</v>
      </c>
      <c r="F367" s="211">
        <v>10</v>
      </c>
      <c r="G367" s="213" t="s">
        <v>1118</v>
      </c>
      <c r="H367" s="214">
        <f t="shared" si="11"/>
        <v>87.100000000000009</v>
      </c>
      <c r="I367" s="207"/>
      <c r="L367" s="208"/>
    </row>
    <row r="368" spans="1:12" ht="21.5" thickBot="1">
      <c r="A368" s="210">
        <v>136</v>
      </c>
      <c r="B368" s="211" t="s">
        <v>759</v>
      </c>
      <c r="C368" s="211">
        <v>3780</v>
      </c>
      <c r="D368" s="212" t="s">
        <v>606</v>
      </c>
      <c r="E368" s="211" t="s">
        <v>242</v>
      </c>
      <c r="F368" s="211">
        <v>10</v>
      </c>
      <c r="G368" s="213" t="s">
        <v>1119</v>
      </c>
      <c r="H368" s="214">
        <f t="shared" si="11"/>
        <v>499.79999999999995</v>
      </c>
      <c r="I368" s="207"/>
      <c r="L368" s="208"/>
    </row>
    <row r="369" spans="1:12" ht="21.5" thickBot="1">
      <c r="A369" s="210">
        <v>137</v>
      </c>
      <c r="B369" s="211" t="s">
        <v>759</v>
      </c>
      <c r="C369" s="211">
        <v>12231</v>
      </c>
      <c r="D369" s="212" t="s">
        <v>607</v>
      </c>
      <c r="E369" s="211" t="s">
        <v>242</v>
      </c>
      <c r="F369" s="211">
        <v>10</v>
      </c>
      <c r="G369" s="213" t="s">
        <v>1120</v>
      </c>
      <c r="H369" s="214">
        <f t="shared" si="11"/>
        <v>144.9</v>
      </c>
      <c r="I369" s="207"/>
      <c r="L369" s="208"/>
    </row>
    <row r="370" spans="1:12" ht="21.5" thickBot="1">
      <c r="A370" s="210">
        <v>138</v>
      </c>
      <c r="B370" s="211" t="s">
        <v>759</v>
      </c>
      <c r="C370" s="211">
        <v>3811</v>
      </c>
      <c r="D370" s="212" t="s">
        <v>608</v>
      </c>
      <c r="E370" s="211" t="s">
        <v>242</v>
      </c>
      <c r="F370" s="211">
        <v>10</v>
      </c>
      <c r="G370" s="213" t="s">
        <v>1121</v>
      </c>
      <c r="H370" s="214">
        <f t="shared" si="11"/>
        <v>469.4</v>
      </c>
      <c r="I370" s="207"/>
      <c r="L370" s="208"/>
    </row>
    <row r="371" spans="1:12" ht="21.5" thickBot="1">
      <c r="A371" s="210">
        <v>139</v>
      </c>
      <c r="B371" s="211" t="s">
        <v>759</v>
      </c>
      <c r="C371" s="211">
        <v>12232</v>
      </c>
      <c r="D371" s="212" t="s">
        <v>609</v>
      </c>
      <c r="E371" s="211" t="s">
        <v>242</v>
      </c>
      <c r="F371" s="211">
        <v>10</v>
      </c>
      <c r="G371" s="213" t="s">
        <v>1122</v>
      </c>
      <c r="H371" s="214">
        <f t="shared" si="11"/>
        <v>151.80000000000001</v>
      </c>
      <c r="I371" s="207"/>
      <c r="L371" s="208"/>
    </row>
    <row r="372" spans="1:12" ht="21.5" thickBot="1">
      <c r="A372" s="210">
        <v>140</v>
      </c>
      <c r="B372" s="211" t="s">
        <v>759</v>
      </c>
      <c r="C372" s="211">
        <v>3799</v>
      </c>
      <c r="D372" s="212" t="s">
        <v>610</v>
      </c>
      <c r="E372" s="211" t="s">
        <v>242</v>
      </c>
      <c r="F372" s="211">
        <v>10</v>
      </c>
      <c r="G372" s="213" t="s">
        <v>1123</v>
      </c>
      <c r="H372" s="214">
        <f t="shared" si="11"/>
        <v>663.9</v>
      </c>
      <c r="I372" s="207"/>
      <c r="L372" s="208"/>
    </row>
    <row r="373" spans="1:12" ht="21.5" thickBot="1">
      <c r="A373" s="210">
        <v>141</v>
      </c>
      <c r="B373" s="211" t="s">
        <v>759</v>
      </c>
      <c r="C373" s="211">
        <v>12239</v>
      </c>
      <c r="D373" s="212" t="s">
        <v>611</v>
      </c>
      <c r="E373" s="211" t="s">
        <v>242</v>
      </c>
      <c r="F373" s="211">
        <v>10</v>
      </c>
      <c r="G373" s="213" t="s">
        <v>1124</v>
      </c>
      <c r="H373" s="214">
        <f t="shared" si="11"/>
        <v>198.70000000000002</v>
      </c>
      <c r="I373" s="207"/>
      <c r="L373" s="208"/>
    </row>
    <row r="374" spans="1:12" ht="21.5" thickBot="1">
      <c r="A374" s="210">
        <v>142</v>
      </c>
      <c r="B374" s="211" t="s">
        <v>759</v>
      </c>
      <c r="C374" s="211">
        <v>38773</v>
      </c>
      <c r="D374" s="212" t="s">
        <v>612</v>
      </c>
      <c r="E374" s="211" t="s">
        <v>242</v>
      </c>
      <c r="F374" s="211">
        <v>10</v>
      </c>
      <c r="G374" s="213" t="s">
        <v>818</v>
      </c>
      <c r="H374" s="214">
        <f t="shared" si="11"/>
        <v>31.8</v>
      </c>
      <c r="I374" s="207"/>
      <c r="L374" s="208"/>
    </row>
    <row r="375" spans="1:12" ht="11" thickBot="1">
      <c r="A375" s="210">
        <v>143</v>
      </c>
      <c r="B375" s="211" t="s">
        <v>759</v>
      </c>
      <c r="C375" s="211">
        <v>39389</v>
      </c>
      <c r="D375" s="212" t="s">
        <v>613</v>
      </c>
      <c r="E375" s="211" t="s">
        <v>242</v>
      </c>
      <c r="F375" s="211">
        <v>10</v>
      </c>
      <c r="G375" s="213" t="s">
        <v>902</v>
      </c>
      <c r="H375" s="214">
        <f t="shared" si="11"/>
        <v>650.40000000000009</v>
      </c>
      <c r="I375" s="207"/>
      <c r="L375" s="208"/>
    </row>
    <row r="376" spans="1:12" ht="11" thickBot="1">
      <c r="A376" s="210">
        <v>144</v>
      </c>
      <c r="B376" s="211" t="s">
        <v>759</v>
      </c>
      <c r="C376" s="211">
        <v>39390</v>
      </c>
      <c r="D376" s="212" t="s">
        <v>614</v>
      </c>
      <c r="E376" s="211" t="s">
        <v>242</v>
      </c>
      <c r="F376" s="211">
        <v>5</v>
      </c>
      <c r="G376" s="213" t="s">
        <v>1125</v>
      </c>
      <c r="H376" s="214">
        <f t="shared" si="11"/>
        <v>629.9</v>
      </c>
      <c r="I376" s="207"/>
      <c r="L376" s="208"/>
    </row>
    <row r="377" spans="1:12" ht="11" thickBot="1">
      <c r="A377" s="210">
        <v>145</v>
      </c>
      <c r="B377" s="211" t="s">
        <v>759</v>
      </c>
      <c r="C377" s="211">
        <v>39391</v>
      </c>
      <c r="D377" s="212" t="s">
        <v>615</v>
      </c>
      <c r="E377" s="211" t="s">
        <v>242</v>
      </c>
      <c r="F377" s="211">
        <v>5</v>
      </c>
      <c r="G377" s="213" t="s">
        <v>1126</v>
      </c>
      <c r="H377" s="214">
        <f t="shared" si="11"/>
        <v>1165.75</v>
      </c>
      <c r="I377" s="207"/>
      <c r="L377" s="208"/>
    </row>
    <row r="378" spans="1:12" ht="21.5" thickBot="1">
      <c r="A378" s="210">
        <v>147</v>
      </c>
      <c r="B378" s="211" t="s">
        <v>759</v>
      </c>
      <c r="C378" s="211">
        <v>3803</v>
      </c>
      <c r="D378" s="212" t="s">
        <v>616</v>
      </c>
      <c r="E378" s="211" t="s">
        <v>242</v>
      </c>
      <c r="F378" s="211">
        <v>20</v>
      </c>
      <c r="G378" s="213" t="s">
        <v>1127</v>
      </c>
      <c r="H378" s="214">
        <f t="shared" si="11"/>
        <v>601.19999999999993</v>
      </c>
      <c r="I378" s="207"/>
      <c r="L378" s="208"/>
    </row>
    <row r="379" spans="1:12" ht="21.5" thickBot="1">
      <c r="A379" s="210">
        <v>148</v>
      </c>
      <c r="B379" s="211" t="s">
        <v>759</v>
      </c>
      <c r="C379" s="211">
        <v>38770</v>
      </c>
      <c r="D379" s="212" t="s">
        <v>617</v>
      </c>
      <c r="E379" s="211" t="s">
        <v>242</v>
      </c>
      <c r="F379" s="211">
        <v>20</v>
      </c>
      <c r="G379" s="213" t="s">
        <v>1128</v>
      </c>
      <c r="H379" s="214">
        <f t="shared" si="11"/>
        <v>696</v>
      </c>
      <c r="I379" s="207"/>
      <c r="L379" s="208"/>
    </row>
    <row r="380" spans="1:12" ht="53" thickBot="1">
      <c r="A380" s="210">
        <v>149</v>
      </c>
      <c r="B380" s="211" t="s">
        <v>759</v>
      </c>
      <c r="C380" s="211">
        <v>43068</v>
      </c>
      <c r="D380" s="212" t="s">
        <v>618</v>
      </c>
      <c r="E380" s="211" t="s">
        <v>242</v>
      </c>
      <c r="F380" s="211">
        <v>10</v>
      </c>
      <c r="G380" s="213" t="s">
        <v>1129</v>
      </c>
      <c r="H380" s="214">
        <f t="shared" si="11"/>
        <v>516.19999999999993</v>
      </c>
      <c r="I380" s="207"/>
      <c r="L380" s="208"/>
    </row>
    <row r="381" spans="1:12" ht="21.5" thickBot="1">
      <c r="A381" s="210">
        <v>150</v>
      </c>
      <c r="B381" s="211" t="s">
        <v>759</v>
      </c>
      <c r="C381" s="211">
        <v>12266</v>
      </c>
      <c r="D381" s="212" t="s">
        <v>619</v>
      </c>
      <c r="E381" s="211" t="s">
        <v>242</v>
      </c>
      <c r="F381" s="211">
        <v>5</v>
      </c>
      <c r="G381" s="213" t="s">
        <v>1130</v>
      </c>
      <c r="H381" s="214">
        <f t="shared" si="11"/>
        <v>261</v>
      </c>
      <c r="I381" s="207"/>
      <c r="L381" s="208"/>
    </row>
    <row r="382" spans="1:12" ht="21.5" thickBot="1">
      <c r="A382" s="210">
        <v>151</v>
      </c>
      <c r="B382" s="211" t="s">
        <v>759</v>
      </c>
      <c r="C382" s="211">
        <v>39378</v>
      </c>
      <c r="D382" s="212" t="s">
        <v>620</v>
      </c>
      <c r="E382" s="211" t="s">
        <v>242</v>
      </c>
      <c r="F382" s="211">
        <v>10</v>
      </c>
      <c r="G382" s="213" t="s">
        <v>1131</v>
      </c>
      <c r="H382" s="214">
        <f t="shared" si="11"/>
        <v>370.09999999999997</v>
      </c>
      <c r="I382" s="207"/>
      <c r="L382" s="208"/>
    </row>
    <row r="383" spans="1:12" ht="21.5" thickBot="1">
      <c r="A383" s="210">
        <v>152</v>
      </c>
      <c r="B383" s="211" t="s">
        <v>759</v>
      </c>
      <c r="C383" s="211">
        <v>38775</v>
      </c>
      <c r="D383" s="212" t="s">
        <v>621</v>
      </c>
      <c r="E383" s="211" t="s">
        <v>242</v>
      </c>
      <c r="F383" s="211">
        <v>10</v>
      </c>
      <c r="G383" s="213" t="s">
        <v>1132</v>
      </c>
      <c r="H383" s="214">
        <f t="shared" si="11"/>
        <v>392.40000000000003</v>
      </c>
      <c r="I383" s="207"/>
      <c r="L383" s="208"/>
    </row>
    <row r="384" spans="1:12" ht="11" thickBot="1">
      <c r="A384" s="210">
        <v>153</v>
      </c>
      <c r="B384" s="211" t="s">
        <v>759</v>
      </c>
      <c r="C384" s="211">
        <v>1088</v>
      </c>
      <c r="D384" s="212" t="s">
        <v>622</v>
      </c>
      <c r="E384" s="211" t="s">
        <v>242</v>
      </c>
      <c r="F384" s="211">
        <v>30</v>
      </c>
      <c r="G384" s="213" t="s">
        <v>1133</v>
      </c>
      <c r="H384" s="214">
        <f t="shared" si="11"/>
        <v>417.9</v>
      </c>
      <c r="I384" s="207"/>
      <c r="L384" s="208"/>
    </row>
    <row r="385" spans="1:12" ht="11" thickBot="1">
      <c r="A385" s="210">
        <v>154</v>
      </c>
      <c r="B385" s="211" t="s">
        <v>759</v>
      </c>
      <c r="C385" s="211">
        <v>1087</v>
      </c>
      <c r="D385" s="212" t="s">
        <v>623</v>
      </c>
      <c r="E385" s="211" t="s">
        <v>242</v>
      </c>
      <c r="F385" s="211">
        <v>30</v>
      </c>
      <c r="G385" s="213" t="s">
        <v>1134</v>
      </c>
      <c r="H385" s="214">
        <f t="shared" si="11"/>
        <v>522</v>
      </c>
      <c r="I385" s="207"/>
      <c r="L385" s="208"/>
    </row>
    <row r="386" spans="1:12" ht="11" thickBot="1">
      <c r="A386" s="210">
        <v>155</v>
      </c>
      <c r="B386" s="211" t="s">
        <v>759</v>
      </c>
      <c r="C386" s="211">
        <v>38777</v>
      </c>
      <c r="D386" s="212" t="s">
        <v>624</v>
      </c>
      <c r="E386" s="211" t="s">
        <v>242</v>
      </c>
      <c r="F386" s="211">
        <v>30</v>
      </c>
      <c r="G386" s="213" t="s">
        <v>1135</v>
      </c>
      <c r="H386" s="214">
        <f t="shared" si="11"/>
        <v>1040.1000000000001</v>
      </c>
      <c r="I386" s="207"/>
      <c r="L386" s="208"/>
    </row>
    <row r="387" spans="1:12" ht="11" thickBot="1">
      <c r="A387" s="210">
        <v>156</v>
      </c>
      <c r="B387" s="211" t="s">
        <v>759</v>
      </c>
      <c r="C387" s="211">
        <v>1086</v>
      </c>
      <c r="D387" s="212" t="s">
        <v>625</v>
      </c>
      <c r="E387" s="211" t="s">
        <v>242</v>
      </c>
      <c r="F387" s="211">
        <v>30</v>
      </c>
      <c r="G387" s="213" t="s">
        <v>1136</v>
      </c>
      <c r="H387" s="214">
        <f t="shared" si="11"/>
        <v>548.69999999999993</v>
      </c>
      <c r="I387" s="207"/>
      <c r="L387" s="208"/>
    </row>
    <row r="388" spans="1:12" ht="11" thickBot="1">
      <c r="A388" s="210">
        <v>157</v>
      </c>
      <c r="B388" s="211" t="s">
        <v>759</v>
      </c>
      <c r="C388" s="211">
        <v>1079</v>
      </c>
      <c r="D388" s="212" t="s">
        <v>626</v>
      </c>
      <c r="E388" s="211" t="s">
        <v>242</v>
      </c>
      <c r="F388" s="211">
        <v>30</v>
      </c>
      <c r="G388" s="213" t="s">
        <v>1137</v>
      </c>
      <c r="H388" s="214">
        <f t="shared" si="11"/>
        <v>567.29999999999995</v>
      </c>
      <c r="I388" s="207"/>
      <c r="L388" s="208"/>
    </row>
    <row r="389" spans="1:12" ht="21.5" thickBot="1">
      <c r="A389" s="210">
        <v>158</v>
      </c>
      <c r="B389" s="211" t="s">
        <v>759</v>
      </c>
      <c r="C389" s="211">
        <v>39374</v>
      </c>
      <c r="D389" s="212" t="s">
        <v>627</v>
      </c>
      <c r="E389" s="211" t="s">
        <v>242</v>
      </c>
      <c r="F389" s="211">
        <v>5</v>
      </c>
      <c r="G389" s="213" t="s">
        <v>1138</v>
      </c>
      <c r="H389" s="214">
        <f t="shared" si="11"/>
        <v>482.95000000000005</v>
      </c>
      <c r="I389" s="207"/>
      <c r="L389" s="208"/>
    </row>
    <row r="390" spans="1:12" ht="11" thickBot="1">
      <c r="A390" s="210">
        <v>159</v>
      </c>
      <c r="B390" s="211" t="s">
        <v>759</v>
      </c>
      <c r="C390" s="211">
        <v>12316</v>
      </c>
      <c r="D390" s="212" t="s">
        <v>628</v>
      </c>
      <c r="E390" s="211" t="s">
        <v>242</v>
      </c>
      <c r="F390" s="211">
        <v>2</v>
      </c>
      <c r="G390" s="213" t="s">
        <v>1139</v>
      </c>
      <c r="H390" s="214">
        <f t="shared" si="11"/>
        <v>108.98</v>
      </c>
      <c r="I390" s="207"/>
      <c r="L390" s="208"/>
    </row>
    <row r="391" spans="1:12" ht="11" thickBot="1">
      <c r="A391" s="210">
        <v>160</v>
      </c>
      <c r="B391" s="211" t="s">
        <v>759</v>
      </c>
      <c r="C391" s="211">
        <v>12317</v>
      </c>
      <c r="D391" s="212" t="s">
        <v>629</v>
      </c>
      <c r="E391" s="211" t="s">
        <v>242</v>
      </c>
      <c r="F391" s="211">
        <v>2</v>
      </c>
      <c r="G391" s="213" t="s">
        <v>1140</v>
      </c>
      <c r="H391" s="214">
        <f t="shared" si="11"/>
        <v>129.96</v>
      </c>
      <c r="I391" s="207"/>
      <c r="L391" s="208"/>
    </row>
    <row r="392" spans="1:12" ht="11" thickBot="1">
      <c r="A392" s="210">
        <v>161</v>
      </c>
      <c r="B392" s="211" t="s">
        <v>759</v>
      </c>
      <c r="C392" s="211">
        <v>12318</v>
      </c>
      <c r="D392" s="212" t="s">
        <v>630</v>
      </c>
      <c r="E392" s="211" t="s">
        <v>242</v>
      </c>
      <c r="F392" s="211">
        <v>2</v>
      </c>
      <c r="G392" s="213" t="s">
        <v>1141</v>
      </c>
      <c r="H392" s="214">
        <f t="shared" si="11"/>
        <v>149.72</v>
      </c>
      <c r="I392" s="207"/>
      <c r="L392" s="208"/>
    </row>
    <row r="393" spans="1:12" ht="11" thickBot="1">
      <c r="A393" s="210">
        <v>162</v>
      </c>
      <c r="B393" s="211" t="s">
        <v>759</v>
      </c>
      <c r="C393" s="211">
        <v>1082</v>
      </c>
      <c r="D393" s="212" t="s">
        <v>631</v>
      </c>
      <c r="E393" s="211" t="s">
        <v>242</v>
      </c>
      <c r="F393" s="211">
        <v>2</v>
      </c>
      <c r="G393" s="213" t="s">
        <v>1142</v>
      </c>
      <c r="H393" s="214">
        <f t="shared" ref="H393:H397" si="12">F393*G393</f>
        <v>237.8</v>
      </c>
      <c r="I393" s="207"/>
      <c r="L393" s="208"/>
    </row>
    <row r="394" spans="1:12" ht="21.5" thickBot="1">
      <c r="A394" s="210">
        <v>163</v>
      </c>
      <c r="B394" s="211" t="s">
        <v>759</v>
      </c>
      <c r="C394" s="211">
        <v>7528</v>
      </c>
      <c r="D394" s="212" t="s">
        <v>632</v>
      </c>
      <c r="E394" s="211" t="s">
        <v>242</v>
      </c>
      <c r="F394" s="211">
        <v>20</v>
      </c>
      <c r="G394" s="213" t="s">
        <v>1143</v>
      </c>
      <c r="H394" s="214">
        <f t="shared" si="12"/>
        <v>139.80000000000001</v>
      </c>
      <c r="I394" s="207"/>
      <c r="L394" s="208"/>
    </row>
    <row r="395" spans="1:12" ht="11" thickBot="1">
      <c r="A395" s="210">
        <v>164</v>
      </c>
      <c r="B395" s="211" t="s">
        <v>759</v>
      </c>
      <c r="C395" s="211">
        <v>12147</v>
      </c>
      <c r="D395" s="212" t="s">
        <v>633</v>
      </c>
      <c r="E395" s="211" t="s">
        <v>242</v>
      </c>
      <c r="F395" s="211">
        <v>20</v>
      </c>
      <c r="G395" s="213" t="s">
        <v>1144</v>
      </c>
      <c r="H395" s="214">
        <f t="shared" si="12"/>
        <v>213.2</v>
      </c>
      <c r="I395" s="207"/>
      <c r="L395" s="208"/>
    </row>
    <row r="396" spans="1:12" ht="21.5" thickBot="1">
      <c r="A396" s="210">
        <v>165</v>
      </c>
      <c r="B396" s="211" t="s">
        <v>759</v>
      </c>
      <c r="C396" s="211">
        <v>38075</v>
      </c>
      <c r="D396" s="212" t="s">
        <v>634</v>
      </c>
      <c r="E396" s="211" t="s">
        <v>242</v>
      </c>
      <c r="F396" s="211">
        <v>20</v>
      </c>
      <c r="G396" s="213" t="s">
        <v>1145</v>
      </c>
      <c r="H396" s="214">
        <f t="shared" si="12"/>
        <v>242.2</v>
      </c>
      <c r="I396" s="207"/>
      <c r="L396" s="208"/>
    </row>
    <row r="397" spans="1:12" ht="21.5" thickBot="1">
      <c r="A397" s="210">
        <v>166</v>
      </c>
      <c r="B397" s="211" t="s">
        <v>370</v>
      </c>
      <c r="C397" s="211"/>
      <c r="D397" s="212" t="s">
        <v>635</v>
      </c>
      <c r="E397" s="211" t="s">
        <v>372</v>
      </c>
      <c r="F397" s="211">
        <v>1</v>
      </c>
      <c r="G397" s="213">
        <f>SUM(H233:H396)*0.2</f>
        <v>12388.481999999998</v>
      </c>
      <c r="H397" s="214">
        <f t="shared" si="12"/>
        <v>12388.481999999998</v>
      </c>
      <c r="I397" s="207"/>
      <c r="L397" s="208"/>
    </row>
    <row r="398" spans="1:12" ht="15.75" customHeight="1" thickBot="1">
      <c r="A398" s="436" t="s">
        <v>636</v>
      </c>
      <c r="B398" s="437"/>
      <c r="C398" s="437"/>
      <c r="D398" s="437"/>
      <c r="E398" s="437"/>
      <c r="F398" s="437"/>
      <c r="G398" s="438"/>
      <c r="H398" s="239">
        <f>SUM(H233:H397)</f>
        <v>74330.891999999993</v>
      </c>
      <c r="L398" s="208"/>
    </row>
    <row r="400" spans="1:12" ht="11" thickBot="1"/>
    <row r="401" spans="1:12" ht="11" thickBot="1">
      <c r="A401" s="442" t="s">
        <v>637</v>
      </c>
      <c r="B401" s="443"/>
      <c r="C401" s="443"/>
      <c r="D401" s="443"/>
      <c r="E401" s="443"/>
      <c r="F401" s="443"/>
      <c r="G401" s="443"/>
      <c r="H401" s="444"/>
      <c r="I401" s="207"/>
      <c r="L401" s="208"/>
    </row>
    <row r="402" spans="1:12" ht="15.75" customHeight="1" thickBot="1">
      <c r="A402" s="240" t="s">
        <v>227</v>
      </c>
      <c r="B402" s="240" t="s">
        <v>228</v>
      </c>
      <c r="C402" s="240" t="s">
        <v>758</v>
      </c>
      <c r="D402" s="240" t="s">
        <v>229</v>
      </c>
      <c r="E402" s="240" t="s">
        <v>230</v>
      </c>
      <c r="F402" s="240" t="s">
        <v>71</v>
      </c>
      <c r="G402" s="240" t="str">
        <f>G3</f>
        <v>Valor Unitário de Referência</v>
      </c>
      <c r="H402" s="240" t="str">
        <f>H3</f>
        <v>Valor Total de Referência</v>
      </c>
      <c r="I402" s="207"/>
      <c r="L402" s="208"/>
    </row>
    <row r="403" spans="1:12" ht="27.75" customHeight="1" thickBot="1">
      <c r="A403" s="210">
        <v>1</v>
      </c>
      <c r="B403" s="211" t="s">
        <v>759</v>
      </c>
      <c r="C403" s="211">
        <v>1</v>
      </c>
      <c r="D403" s="212" t="s">
        <v>638</v>
      </c>
      <c r="E403" s="211" t="s">
        <v>253</v>
      </c>
      <c r="F403" s="211">
        <v>5</v>
      </c>
      <c r="G403" s="215" t="s">
        <v>1146</v>
      </c>
      <c r="H403" s="214">
        <f t="shared" ref="H403:H434" si="13">F403*G403</f>
        <v>275.3</v>
      </c>
      <c r="I403" s="207"/>
      <c r="L403" s="208"/>
    </row>
    <row r="404" spans="1:12" ht="11" thickBot="1">
      <c r="A404" s="210">
        <v>2</v>
      </c>
      <c r="B404" s="211" t="s">
        <v>759</v>
      </c>
      <c r="C404" s="211">
        <v>119</v>
      </c>
      <c r="D404" s="212" t="s">
        <v>375</v>
      </c>
      <c r="E404" s="211" t="s">
        <v>242</v>
      </c>
      <c r="F404" s="211">
        <v>10</v>
      </c>
      <c r="G404" s="213" t="s">
        <v>900</v>
      </c>
      <c r="H404" s="214">
        <f t="shared" si="13"/>
        <v>72</v>
      </c>
      <c r="I404" s="207"/>
      <c r="L404" s="208"/>
    </row>
    <row r="405" spans="1:12" ht="11" thickBot="1">
      <c r="A405" s="210">
        <v>3</v>
      </c>
      <c r="B405" s="211" t="s">
        <v>759</v>
      </c>
      <c r="C405" s="211">
        <v>20080</v>
      </c>
      <c r="D405" s="212" t="s">
        <v>376</v>
      </c>
      <c r="E405" s="211" t="s">
        <v>242</v>
      </c>
      <c r="F405" s="211">
        <v>10</v>
      </c>
      <c r="G405" s="213" t="s">
        <v>901</v>
      </c>
      <c r="H405" s="214">
        <f t="shared" si="13"/>
        <v>206.4</v>
      </c>
      <c r="I405" s="207"/>
      <c r="L405" s="208"/>
    </row>
    <row r="406" spans="1:12" ht="11" thickBot="1">
      <c r="A406" s="210">
        <v>4</v>
      </c>
      <c r="B406" s="211" t="s">
        <v>760</v>
      </c>
      <c r="C406" s="211" t="s">
        <v>761</v>
      </c>
      <c r="D406" s="212" t="s">
        <v>639</v>
      </c>
      <c r="E406" s="211" t="s">
        <v>242</v>
      </c>
      <c r="F406" s="211">
        <v>100</v>
      </c>
      <c r="G406" s="216">
        <v>0.18</v>
      </c>
      <c r="H406" s="214">
        <f t="shared" si="13"/>
        <v>18</v>
      </c>
      <c r="I406" s="207"/>
      <c r="L406" s="208"/>
    </row>
    <row r="407" spans="1:12" ht="11" thickBot="1">
      <c r="A407" s="210">
        <v>5</v>
      </c>
      <c r="B407" s="211" t="s">
        <v>762</v>
      </c>
      <c r="C407" s="211">
        <v>3422</v>
      </c>
      <c r="D407" s="212" t="s">
        <v>640</v>
      </c>
      <c r="E407" s="211" t="s">
        <v>242</v>
      </c>
      <c r="F407" s="211">
        <v>100</v>
      </c>
      <c r="G407" s="216">
        <v>0.09</v>
      </c>
      <c r="H407" s="214">
        <f t="shared" si="13"/>
        <v>9</v>
      </c>
      <c r="I407" s="207"/>
      <c r="L407" s="208"/>
    </row>
    <row r="408" spans="1:12" ht="11" thickBot="1">
      <c r="A408" s="210">
        <v>6</v>
      </c>
      <c r="B408" s="211" t="s">
        <v>759</v>
      </c>
      <c r="C408" s="211">
        <v>39208</v>
      </c>
      <c r="D408" s="212" t="s">
        <v>641</v>
      </c>
      <c r="E408" s="211" t="s">
        <v>242</v>
      </c>
      <c r="F408" s="211">
        <v>100</v>
      </c>
      <c r="G408" s="216" t="s">
        <v>1147</v>
      </c>
      <c r="H408" s="214">
        <f t="shared" si="13"/>
        <v>26</v>
      </c>
      <c r="I408" s="207"/>
      <c r="L408" s="208"/>
    </row>
    <row r="409" spans="1:12" ht="15.75" customHeight="1" thickBot="1">
      <c r="A409" s="210">
        <v>7</v>
      </c>
      <c r="B409" s="211" t="s">
        <v>763</v>
      </c>
      <c r="C409" s="211">
        <v>7551</v>
      </c>
      <c r="D409" s="212" t="s">
        <v>642</v>
      </c>
      <c r="E409" s="211" t="s">
        <v>477</v>
      </c>
      <c r="F409" s="211">
        <v>10</v>
      </c>
      <c r="G409" s="216">
        <v>7.22</v>
      </c>
      <c r="H409" s="214">
        <f t="shared" si="13"/>
        <v>72.2</v>
      </c>
      <c r="I409" s="207"/>
      <c r="L409" s="208"/>
    </row>
    <row r="410" spans="1:12" ht="15.75" customHeight="1" thickBot="1">
      <c r="A410" s="210">
        <v>8</v>
      </c>
      <c r="B410" s="211" t="s">
        <v>763</v>
      </c>
      <c r="C410" s="211">
        <v>9783</v>
      </c>
      <c r="D410" s="212" t="s">
        <v>643</v>
      </c>
      <c r="E410" s="211" t="s">
        <v>477</v>
      </c>
      <c r="F410" s="211">
        <v>10</v>
      </c>
      <c r="G410" s="216">
        <v>7.95</v>
      </c>
      <c r="H410" s="214">
        <f t="shared" si="13"/>
        <v>79.5</v>
      </c>
      <c r="I410" s="207"/>
      <c r="L410" s="208"/>
    </row>
    <row r="411" spans="1:12" ht="15.75" customHeight="1" thickBot="1">
      <c r="A411" s="210">
        <v>9</v>
      </c>
      <c r="B411" s="211" t="s">
        <v>763</v>
      </c>
      <c r="C411" s="211">
        <v>10738</v>
      </c>
      <c r="D411" s="212" t="s">
        <v>644</v>
      </c>
      <c r="E411" s="211" t="s">
        <v>477</v>
      </c>
      <c r="F411" s="211">
        <v>10</v>
      </c>
      <c r="G411" s="216">
        <v>6.63</v>
      </c>
      <c r="H411" s="214">
        <f t="shared" si="13"/>
        <v>66.3</v>
      </c>
      <c r="I411" s="207"/>
      <c r="L411" s="208"/>
    </row>
    <row r="412" spans="1:12" ht="15.75" customHeight="1" thickBot="1">
      <c r="A412" s="210">
        <v>10</v>
      </c>
      <c r="B412" s="211" t="s">
        <v>763</v>
      </c>
      <c r="C412" s="211">
        <v>11687</v>
      </c>
      <c r="D412" s="212" t="s">
        <v>645</v>
      </c>
      <c r="E412" s="211" t="s">
        <v>242</v>
      </c>
      <c r="F412" s="211">
        <v>1</v>
      </c>
      <c r="G412" s="216">
        <v>162.74</v>
      </c>
      <c r="H412" s="214">
        <f t="shared" si="13"/>
        <v>162.74</v>
      </c>
      <c r="I412" s="207"/>
      <c r="L412" s="208"/>
    </row>
    <row r="413" spans="1:12" ht="27.75" customHeight="1" thickBot="1">
      <c r="A413" s="210">
        <v>11</v>
      </c>
      <c r="B413" s="211" t="s">
        <v>759</v>
      </c>
      <c r="C413" s="211">
        <v>11950</v>
      </c>
      <c r="D413" s="212" t="s">
        <v>248</v>
      </c>
      <c r="E413" s="211" t="s">
        <v>242</v>
      </c>
      <c r="F413" s="211">
        <v>100</v>
      </c>
      <c r="G413" s="216" t="s">
        <v>790</v>
      </c>
      <c r="H413" s="214">
        <f t="shared" si="13"/>
        <v>10</v>
      </c>
      <c r="I413" s="207"/>
      <c r="L413" s="208"/>
    </row>
    <row r="414" spans="1:12" ht="11" thickBot="1">
      <c r="A414" s="210">
        <v>12</v>
      </c>
      <c r="B414" s="211" t="s">
        <v>759</v>
      </c>
      <c r="C414" s="211">
        <v>574</v>
      </c>
      <c r="D414" s="212" t="s">
        <v>646</v>
      </c>
      <c r="E414" s="211" t="s">
        <v>477</v>
      </c>
      <c r="F414" s="211">
        <v>20</v>
      </c>
      <c r="G414" s="216" t="s">
        <v>1148</v>
      </c>
      <c r="H414" s="214">
        <f t="shared" si="13"/>
        <v>398.2</v>
      </c>
      <c r="I414" s="207"/>
      <c r="L414" s="208"/>
    </row>
    <row r="415" spans="1:12" ht="15.75" customHeight="1" thickBot="1">
      <c r="A415" s="210">
        <v>13</v>
      </c>
      <c r="B415" s="211" t="s">
        <v>764</v>
      </c>
      <c r="C415" s="211" t="s">
        <v>765</v>
      </c>
      <c r="D415" s="212" t="s">
        <v>647</v>
      </c>
      <c r="E415" s="211" t="s">
        <v>242</v>
      </c>
      <c r="F415" s="211">
        <v>20</v>
      </c>
      <c r="G415" s="216">
        <v>20</v>
      </c>
      <c r="H415" s="214">
        <f t="shared" si="13"/>
        <v>400</v>
      </c>
      <c r="I415" s="207"/>
      <c r="L415" s="208"/>
    </row>
    <row r="416" spans="1:12" ht="15.75" customHeight="1" thickBot="1">
      <c r="A416" s="210">
        <v>14</v>
      </c>
      <c r="B416" s="211" t="s">
        <v>764</v>
      </c>
      <c r="C416" s="211" t="s">
        <v>766</v>
      </c>
      <c r="D416" s="212" t="s">
        <v>648</v>
      </c>
      <c r="E416" s="211" t="s">
        <v>242</v>
      </c>
      <c r="F416" s="211">
        <v>20</v>
      </c>
      <c r="G416" s="216">
        <v>20</v>
      </c>
      <c r="H416" s="214">
        <f t="shared" si="13"/>
        <v>400</v>
      </c>
      <c r="I416" s="207"/>
      <c r="L416" s="208"/>
    </row>
    <row r="417" spans="1:12" ht="11" thickBot="1">
      <c r="A417" s="210">
        <v>15</v>
      </c>
      <c r="B417" s="211" t="s">
        <v>767</v>
      </c>
      <c r="C417" s="211" t="s">
        <v>768</v>
      </c>
      <c r="D417" s="212" t="s">
        <v>649</v>
      </c>
      <c r="E417" s="211" t="s">
        <v>242</v>
      </c>
      <c r="F417" s="211">
        <v>5</v>
      </c>
      <c r="G417" s="216">
        <v>97.16</v>
      </c>
      <c r="H417" s="214">
        <f t="shared" si="13"/>
        <v>485.79999999999995</v>
      </c>
      <c r="I417" s="207"/>
      <c r="L417" s="208"/>
    </row>
    <row r="418" spans="1:12" ht="21.5" thickBot="1">
      <c r="A418" s="210">
        <v>16</v>
      </c>
      <c r="B418" s="211" t="s">
        <v>767</v>
      </c>
      <c r="C418" s="211" t="s">
        <v>769</v>
      </c>
      <c r="D418" s="212" t="s">
        <v>650</v>
      </c>
      <c r="E418" s="211" t="s">
        <v>242</v>
      </c>
      <c r="F418" s="211">
        <v>5</v>
      </c>
      <c r="G418" s="216">
        <v>138</v>
      </c>
      <c r="H418" s="214">
        <f t="shared" si="13"/>
        <v>690</v>
      </c>
      <c r="I418" s="207"/>
      <c r="L418" s="208"/>
    </row>
    <row r="419" spans="1:12" ht="11" thickBot="1">
      <c r="A419" s="210">
        <v>17</v>
      </c>
      <c r="B419" s="211" t="s">
        <v>759</v>
      </c>
      <c r="C419" s="211">
        <v>1339</v>
      </c>
      <c r="D419" s="212" t="s">
        <v>651</v>
      </c>
      <c r="E419" s="211" t="s">
        <v>253</v>
      </c>
      <c r="F419" s="211">
        <v>1</v>
      </c>
      <c r="G419" s="216" t="s">
        <v>1149</v>
      </c>
      <c r="H419" s="214">
        <f t="shared" si="13"/>
        <v>26.73</v>
      </c>
      <c r="I419" s="207"/>
      <c r="L419" s="208"/>
    </row>
    <row r="420" spans="1:12" ht="11" thickBot="1">
      <c r="A420" s="210">
        <v>18</v>
      </c>
      <c r="B420" s="211" t="s">
        <v>652</v>
      </c>
      <c r="C420" s="211" t="s">
        <v>770</v>
      </c>
      <c r="D420" s="212" t="s">
        <v>653</v>
      </c>
      <c r="E420" s="211" t="s">
        <v>242</v>
      </c>
      <c r="F420" s="211">
        <v>2</v>
      </c>
      <c r="G420" s="216">
        <v>530.45000000000005</v>
      </c>
      <c r="H420" s="214">
        <f t="shared" si="13"/>
        <v>1060.9000000000001</v>
      </c>
      <c r="I420" s="207"/>
      <c r="L420" s="208"/>
    </row>
    <row r="421" spans="1:12" ht="11" thickBot="1">
      <c r="A421" s="210">
        <v>19</v>
      </c>
      <c r="B421" s="211" t="s">
        <v>652</v>
      </c>
      <c r="C421" s="211" t="s">
        <v>770</v>
      </c>
      <c r="D421" s="212" t="s">
        <v>654</v>
      </c>
      <c r="E421" s="211" t="s">
        <v>242</v>
      </c>
      <c r="F421" s="211">
        <v>1</v>
      </c>
      <c r="G421" s="216">
        <v>522.47</v>
      </c>
      <c r="H421" s="214">
        <f t="shared" si="13"/>
        <v>522.47</v>
      </c>
      <c r="I421" s="207"/>
      <c r="L421" s="208"/>
    </row>
    <row r="422" spans="1:12" ht="11" thickBot="1">
      <c r="A422" s="210">
        <v>20</v>
      </c>
      <c r="B422" s="211" t="s">
        <v>652</v>
      </c>
      <c r="C422" s="211" t="s">
        <v>770</v>
      </c>
      <c r="D422" s="212" t="s">
        <v>655</v>
      </c>
      <c r="E422" s="211" t="s">
        <v>242</v>
      </c>
      <c r="F422" s="211">
        <v>1</v>
      </c>
      <c r="G422" s="216">
        <v>522.47</v>
      </c>
      <c r="H422" s="214">
        <f t="shared" si="13"/>
        <v>522.47</v>
      </c>
      <c r="I422" s="207"/>
      <c r="L422" s="208"/>
    </row>
    <row r="423" spans="1:12" ht="11" thickBot="1">
      <c r="A423" s="210">
        <v>21</v>
      </c>
      <c r="B423" s="211" t="s">
        <v>652</v>
      </c>
      <c r="C423" s="211" t="s">
        <v>770</v>
      </c>
      <c r="D423" s="212" t="s">
        <v>656</v>
      </c>
      <c r="E423" s="211" t="s">
        <v>242</v>
      </c>
      <c r="F423" s="211">
        <v>2</v>
      </c>
      <c r="G423" s="216">
        <v>450.03</v>
      </c>
      <c r="H423" s="214">
        <f t="shared" si="13"/>
        <v>900.06</v>
      </c>
      <c r="I423" s="207"/>
      <c r="L423" s="208"/>
    </row>
    <row r="424" spans="1:12" ht="11" thickBot="1">
      <c r="A424" s="210">
        <v>22</v>
      </c>
      <c r="B424" s="211" t="s">
        <v>652</v>
      </c>
      <c r="C424" s="211" t="s">
        <v>770</v>
      </c>
      <c r="D424" s="212" t="s">
        <v>657</v>
      </c>
      <c r="E424" s="211" t="s">
        <v>242</v>
      </c>
      <c r="F424" s="211">
        <v>1</v>
      </c>
      <c r="G424" s="216">
        <v>460.58</v>
      </c>
      <c r="H424" s="214">
        <f t="shared" si="13"/>
        <v>460.58</v>
      </c>
      <c r="I424" s="207"/>
      <c r="L424" s="208"/>
    </row>
    <row r="425" spans="1:12" ht="11" thickBot="1">
      <c r="A425" s="210">
        <v>23</v>
      </c>
      <c r="B425" s="211" t="s">
        <v>652</v>
      </c>
      <c r="C425" s="211" t="s">
        <v>770</v>
      </c>
      <c r="D425" s="212" t="s">
        <v>658</v>
      </c>
      <c r="E425" s="211" t="s">
        <v>242</v>
      </c>
      <c r="F425" s="211">
        <v>1</v>
      </c>
      <c r="G425" s="216">
        <v>1131.97</v>
      </c>
      <c r="H425" s="214">
        <f t="shared" si="13"/>
        <v>1131.97</v>
      </c>
      <c r="I425" s="207"/>
      <c r="L425" s="208"/>
    </row>
    <row r="426" spans="1:12" ht="11" thickBot="1">
      <c r="A426" s="210">
        <v>24</v>
      </c>
      <c r="B426" s="211" t="s">
        <v>652</v>
      </c>
      <c r="C426" s="211" t="s">
        <v>770</v>
      </c>
      <c r="D426" s="212" t="s">
        <v>659</v>
      </c>
      <c r="E426" s="211" t="s">
        <v>242</v>
      </c>
      <c r="F426" s="211">
        <v>1</v>
      </c>
      <c r="G426" s="216">
        <v>1328.62</v>
      </c>
      <c r="H426" s="214">
        <f t="shared" si="13"/>
        <v>1328.62</v>
      </c>
      <c r="I426" s="207"/>
      <c r="L426" s="208"/>
    </row>
    <row r="427" spans="1:12" ht="11" thickBot="1">
      <c r="A427" s="210">
        <v>25</v>
      </c>
      <c r="B427" s="211" t="s">
        <v>652</v>
      </c>
      <c r="C427" s="211" t="s">
        <v>770</v>
      </c>
      <c r="D427" s="212" t="s">
        <v>660</v>
      </c>
      <c r="E427" s="211" t="s">
        <v>242</v>
      </c>
      <c r="F427" s="211">
        <v>2</v>
      </c>
      <c r="G427" s="216">
        <v>443.59</v>
      </c>
      <c r="H427" s="214">
        <f t="shared" si="13"/>
        <v>887.18</v>
      </c>
      <c r="I427" s="207"/>
      <c r="L427" s="208"/>
    </row>
    <row r="428" spans="1:12" ht="11" thickBot="1">
      <c r="A428" s="210">
        <v>26</v>
      </c>
      <c r="B428" s="211" t="s">
        <v>652</v>
      </c>
      <c r="C428" s="211" t="s">
        <v>770</v>
      </c>
      <c r="D428" s="212" t="s">
        <v>661</v>
      </c>
      <c r="E428" s="211" t="s">
        <v>242</v>
      </c>
      <c r="F428" s="211">
        <v>3</v>
      </c>
      <c r="G428" s="216">
        <v>327.49</v>
      </c>
      <c r="H428" s="214">
        <f t="shared" si="13"/>
        <v>982.47</v>
      </c>
      <c r="I428" s="207"/>
      <c r="L428" s="208"/>
    </row>
    <row r="429" spans="1:12" ht="23.25" customHeight="1" thickBot="1">
      <c r="A429" s="210">
        <v>27</v>
      </c>
      <c r="B429" s="211" t="s">
        <v>771</v>
      </c>
      <c r="C429" s="211" t="s">
        <v>770</v>
      </c>
      <c r="D429" s="212" t="s">
        <v>662</v>
      </c>
      <c r="E429" s="211" t="s">
        <v>242</v>
      </c>
      <c r="F429" s="211">
        <v>3</v>
      </c>
      <c r="G429" s="216">
        <v>8.26</v>
      </c>
      <c r="H429" s="214">
        <f t="shared" si="13"/>
        <v>24.78</v>
      </c>
      <c r="I429" s="207"/>
      <c r="L429" s="208"/>
    </row>
    <row r="430" spans="1:12" ht="26.25" customHeight="1" thickBot="1">
      <c r="A430" s="210">
        <v>28</v>
      </c>
      <c r="B430" s="211" t="s">
        <v>771</v>
      </c>
      <c r="C430" s="211" t="s">
        <v>770</v>
      </c>
      <c r="D430" s="212" t="s">
        <v>663</v>
      </c>
      <c r="E430" s="211" t="s">
        <v>242</v>
      </c>
      <c r="F430" s="211">
        <v>3</v>
      </c>
      <c r="G430" s="216">
        <v>9.16</v>
      </c>
      <c r="H430" s="214">
        <f t="shared" si="13"/>
        <v>27.48</v>
      </c>
      <c r="I430" s="207"/>
      <c r="L430" s="208"/>
    </row>
    <row r="431" spans="1:12" ht="21.5" thickBot="1">
      <c r="A431" s="210">
        <v>29</v>
      </c>
      <c r="B431" s="211" t="s">
        <v>771</v>
      </c>
      <c r="C431" s="211" t="s">
        <v>770</v>
      </c>
      <c r="D431" s="212" t="s">
        <v>664</v>
      </c>
      <c r="E431" s="211" t="s">
        <v>242</v>
      </c>
      <c r="F431" s="211">
        <v>3</v>
      </c>
      <c r="G431" s="216">
        <v>7.99</v>
      </c>
      <c r="H431" s="214">
        <f t="shared" si="13"/>
        <v>23.97</v>
      </c>
      <c r="I431" s="207"/>
      <c r="L431" s="208"/>
    </row>
    <row r="432" spans="1:12" ht="24.75" customHeight="1" thickBot="1">
      <c r="A432" s="210">
        <v>30</v>
      </c>
      <c r="B432" s="211" t="s">
        <v>771</v>
      </c>
      <c r="C432" s="211" t="s">
        <v>770</v>
      </c>
      <c r="D432" s="212" t="s">
        <v>665</v>
      </c>
      <c r="E432" s="211" t="s">
        <v>242</v>
      </c>
      <c r="F432" s="211">
        <v>3</v>
      </c>
      <c r="G432" s="216">
        <v>23</v>
      </c>
      <c r="H432" s="214">
        <f t="shared" si="13"/>
        <v>69</v>
      </c>
      <c r="I432" s="207"/>
      <c r="L432" s="208"/>
    </row>
    <row r="433" spans="1:12" ht="24.75" customHeight="1" thickBot="1">
      <c r="A433" s="210">
        <v>31</v>
      </c>
      <c r="B433" s="211" t="s">
        <v>771</v>
      </c>
      <c r="C433" s="211" t="s">
        <v>770</v>
      </c>
      <c r="D433" s="212" t="s">
        <v>666</v>
      </c>
      <c r="E433" s="211" t="s">
        <v>242</v>
      </c>
      <c r="F433" s="211">
        <v>3</v>
      </c>
      <c r="G433" s="216">
        <v>8.4</v>
      </c>
      <c r="H433" s="214">
        <f t="shared" si="13"/>
        <v>25.200000000000003</v>
      </c>
      <c r="I433" s="207"/>
      <c r="L433" s="208"/>
    </row>
    <row r="434" spans="1:12" ht="28.5" customHeight="1" thickBot="1">
      <c r="A434" s="210">
        <v>32</v>
      </c>
      <c r="B434" s="211" t="s">
        <v>771</v>
      </c>
      <c r="C434" s="211" t="s">
        <v>770</v>
      </c>
      <c r="D434" s="212" t="s">
        <v>667</v>
      </c>
      <c r="E434" s="211" t="s">
        <v>242</v>
      </c>
      <c r="F434" s="211">
        <v>3</v>
      </c>
      <c r="G434" s="216">
        <v>20.3</v>
      </c>
      <c r="H434" s="214">
        <f t="shared" si="13"/>
        <v>60.900000000000006</v>
      </c>
      <c r="I434" s="207"/>
      <c r="L434" s="208"/>
    </row>
    <row r="435" spans="1:12" ht="24" customHeight="1" thickBot="1">
      <c r="A435" s="210">
        <v>33</v>
      </c>
      <c r="B435" s="211" t="s">
        <v>771</v>
      </c>
      <c r="C435" s="211" t="s">
        <v>770</v>
      </c>
      <c r="D435" s="212" t="s">
        <v>668</v>
      </c>
      <c r="E435" s="211" t="s">
        <v>242</v>
      </c>
      <c r="F435" s="211">
        <v>3</v>
      </c>
      <c r="G435" s="216">
        <v>13.54</v>
      </c>
      <c r="H435" s="214">
        <f t="shared" ref="H435:H466" si="14">F435*G435</f>
        <v>40.619999999999997</v>
      </c>
      <c r="I435" s="207"/>
      <c r="L435" s="208"/>
    </row>
    <row r="436" spans="1:12" ht="21.5" thickBot="1">
      <c r="A436" s="210">
        <v>34</v>
      </c>
      <c r="B436" s="211" t="s">
        <v>771</v>
      </c>
      <c r="C436" s="211" t="s">
        <v>770</v>
      </c>
      <c r="D436" s="212" t="s">
        <v>669</v>
      </c>
      <c r="E436" s="211" t="s">
        <v>242</v>
      </c>
      <c r="F436" s="211">
        <v>3</v>
      </c>
      <c r="G436" s="216">
        <v>20.27</v>
      </c>
      <c r="H436" s="214">
        <f t="shared" si="14"/>
        <v>60.81</v>
      </c>
      <c r="I436" s="207"/>
      <c r="L436" s="208"/>
    </row>
    <row r="437" spans="1:12" ht="25.5" customHeight="1" thickBot="1">
      <c r="A437" s="210">
        <v>35</v>
      </c>
      <c r="B437" s="211" t="s">
        <v>771</v>
      </c>
      <c r="C437" s="211" t="s">
        <v>770</v>
      </c>
      <c r="D437" s="212" t="s">
        <v>670</v>
      </c>
      <c r="E437" s="211" t="s">
        <v>242</v>
      </c>
      <c r="F437" s="211">
        <v>3</v>
      </c>
      <c r="G437" s="216">
        <v>23.82</v>
      </c>
      <c r="H437" s="214">
        <f t="shared" si="14"/>
        <v>71.460000000000008</v>
      </c>
      <c r="I437" s="207"/>
      <c r="L437" s="208"/>
    </row>
    <row r="438" spans="1:12" ht="27" customHeight="1" thickBot="1">
      <c r="A438" s="210">
        <v>36</v>
      </c>
      <c r="B438" s="211" t="s">
        <v>771</v>
      </c>
      <c r="C438" s="211" t="s">
        <v>770</v>
      </c>
      <c r="D438" s="212" t="s">
        <v>671</v>
      </c>
      <c r="E438" s="211" t="s">
        <v>242</v>
      </c>
      <c r="F438" s="211">
        <v>3</v>
      </c>
      <c r="G438" s="216">
        <v>25.66</v>
      </c>
      <c r="H438" s="214">
        <f t="shared" si="14"/>
        <v>76.98</v>
      </c>
      <c r="I438" s="207"/>
      <c r="L438" s="208"/>
    </row>
    <row r="439" spans="1:12" ht="22.5" customHeight="1" thickBot="1">
      <c r="A439" s="210">
        <v>37</v>
      </c>
      <c r="B439" s="211" t="s">
        <v>771</v>
      </c>
      <c r="C439" s="211" t="s">
        <v>770</v>
      </c>
      <c r="D439" s="212" t="s">
        <v>672</v>
      </c>
      <c r="E439" s="211" t="s">
        <v>242</v>
      </c>
      <c r="F439" s="211">
        <v>3</v>
      </c>
      <c r="G439" s="216">
        <v>24.41</v>
      </c>
      <c r="H439" s="214">
        <f t="shared" si="14"/>
        <v>73.23</v>
      </c>
      <c r="I439" s="207"/>
      <c r="L439" s="208"/>
    </row>
    <row r="440" spans="1:12" ht="11" thickBot="1">
      <c r="A440" s="210">
        <v>38</v>
      </c>
      <c r="B440" s="211" t="s">
        <v>652</v>
      </c>
      <c r="C440" s="211" t="s">
        <v>770</v>
      </c>
      <c r="D440" s="212" t="s">
        <v>673</v>
      </c>
      <c r="E440" s="211" t="s">
        <v>242</v>
      </c>
      <c r="F440" s="211">
        <v>3</v>
      </c>
      <c r="G440" s="216">
        <v>33.57</v>
      </c>
      <c r="H440" s="214">
        <f t="shared" si="14"/>
        <v>100.71000000000001</v>
      </c>
      <c r="I440" s="207"/>
      <c r="L440" s="208"/>
    </row>
    <row r="441" spans="1:12" ht="11" thickBot="1">
      <c r="A441" s="210">
        <v>39</v>
      </c>
      <c r="B441" s="211" t="s">
        <v>759</v>
      </c>
      <c r="C441" s="211">
        <v>11002</v>
      </c>
      <c r="D441" s="212" t="s">
        <v>674</v>
      </c>
      <c r="E441" s="211" t="s">
        <v>253</v>
      </c>
      <c r="F441" s="211">
        <v>3</v>
      </c>
      <c r="G441" s="216" t="s">
        <v>1150</v>
      </c>
      <c r="H441" s="214">
        <f t="shared" si="14"/>
        <v>36.660000000000004</v>
      </c>
      <c r="I441" s="207"/>
      <c r="L441" s="208"/>
    </row>
    <row r="442" spans="1:12" ht="11" thickBot="1">
      <c r="A442" s="210">
        <v>40</v>
      </c>
      <c r="B442" s="211" t="s">
        <v>759</v>
      </c>
      <c r="C442" s="211">
        <v>13</v>
      </c>
      <c r="D442" s="212" t="s">
        <v>675</v>
      </c>
      <c r="E442" s="211" t="s">
        <v>253</v>
      </c>
      <c r="F442" s="211">
        <v>5</v>
      </c>
      <c r="G442" s="216" t="s">
        <v>1151</v>
      </c>
      <c r="H442" s="214">
        <f t="shared" si="14"/>
        <v>67.350000000000009</v>
      </c>
      <c r="I442" s="207"/>
      <c r="L442" s="208"/>
    </row>
    <row r="443" spans="1:12" ht="18.75" customHeight="1" thickBot="1">
      <c r="A443" s="210">
        <v>41</v>
      </c>
      <c r="B443" s="211" t="s">
        <v>772</v>
      </c>
      <c r="C443" s="211" t="s">
        <v>773</v>
      </c>
      <c r="D443" s="212" t="s">
        <v>676</v>
      </c>
      <c r="E443" s="211" t="s">
        <v>278</v>
      </c>
      <c r="F443" s="211">
        <v>5</v>
      </c>
      <c r="G443" s="216">
        <v>110.36</v>
      </c>
      <c r="H443" s="214">
        <f t="shared" si="14"/>
        <v>551.79999999999995</v>
      </c>
      <c r="I443" s="207"/>
      <c r="L443" s="208"/>
    </row>
    <row r="444" spans="1:12" ht="11" thickBot="1">
      <c r="A444" s="210">
        <v>42</v>
      </c>
      <c r="B444" s="211" t="s">
        <v>772</v>
      </c>
      <c r="C444" s="211" t="s">
        <v>774</v>
      </c>
      <c r="D444" s="212" t="s">
        <v>677</v>
      </c>
      <c r="E444" s="211" t="s">
        <v>278</v>
      </c>
      <c r="F444" s="211">
        <v>5</v>
      </c>
      <c r="G444" s="216">
        <v>83.26</v>
      </c>
      <c r="H444" s="214">
        <f t="shared" si="14"/>
        <v>416.3</v>
      </c>
      <c r="I444" s="207"/>
      <c r="L444" s="208"/>
    </row>
    <row r="445" spans="1:12" ht="11" thickBot="1">
      <c r="A445" s="210">
        <v>43</v>
      </c>
      <c r="B445" s="211" t="s">
        <v>772</v>
      </c>
      <c r="C445" s="211" t="s">
        <v>775</v>
      </c>
      <c r="D445" s="212" t="s">
        <v>678</v>
      </c>
      <c r="E445" s="211" t="s">
        <v>278</v>
      </c>
      <c r="F445" s="211">
        <v>5</v>
      </c>
      <c r="G445" s="216">
        <v>41.24</v>
      </c>
      <c r="H445" s="214">
        <f t="shared" si="14"/>
        <v>206.20000000000002</v>
      </c>
      <c r="I445" s="207"/>
      <c r="L445" s="208"/>
    </row>
    <row r="446" spans="1:12" ht="11" thickBot="1">
      <c r="A446" s="210">
        <v>44</v>
      </c>
      <c r="B446" s="211" t="s">
        <v>759</v>
      </c>
      <c r="C446" s="211">
        <v>20111</v>
      </c>
      <c r="D446" s="212" t="s">
        <v>553</v>
      </c>
      <c r="E446" s="211" t="s">
        <v>242</v>
      </c>
      <c r="F446" s="211">
        <v>20</v>
      </c>
      <c r="G446" s="216" t="s">
        <v>1069</v>
      </c>
      <c r="H446" s="214">
        <f t="shared" si="14"/>
        <v>198</v>
      </c>
      <c r="I446" s="207"/>
      <c r="L446" s="208"/>
    </row>
    <row r="447" spans="1:12" ht="11" thickBot="1">
      <c r="A447" s="210">
        <v>45</v>
      </c>
      <c r="B447" s="211" t="s">
        <v>759</v>
      </c>
      <c r="C447" s="211">
        <v>404</v>
      </c>
      <c r="D447" s="212" t="s">
        <v>554</v>
      </c>
      <c r="E447" s="211" t="s">
        <v>477</v>
      </c>
      <c r="F447" s="211">
        <v>200</v>
      </c>
      <c r="G447" s="216" t="s">
        <v>1070</v>
      </c>
      <c r="H447" s="214">
        <f t="shared" si="14"/>
        <v>270</v>
      </c>
      <c r="I447" s="207"/>
      <c r="L447" s="208"/>
    </row>
    <row r="448" spans="1:12" ht="11" thickBot="1">
      <c r="A448" s="210">
        <v>46</v>
      </c>
      <c r="B448" s="211" t="s">
        <v>759</v>
      </c>
      <c r="C448" s="211">
        <v>3148</v>
      </c>
      <c r="D448" s="212" t="s">
        <v>679</v>
      </c>
      <c r="E448" s="211" t="s">
        <v>242</v>
      </c>
      <c r="F448" s="211">
        <v>20</v>
      </c>
      <c r="G448" s="216" t="s">
        <v>957</v>
      </c>
      <c r="H448" s="214">
        <f t="shared" si="14"/>
        <v>306</v>
      </c>
      <c r="I448" s="207"/>
      <c r="L448" s="208"/>
    </row>
    <row r="449" spans="1:12" ht="11" thickBot="1">
      <c r="A449" s="210">
        <v>47</v>
      </c>
      <c r="B449" s="211" t="s">
        <v>763</v>
      </c>
      <c r="C449" s="211">
        <v>8115</v>
      </c>
      <c r="D449" s="212" t="s">
        <v>680</v>
      </c>
      <c r="E449" s="211" t="s">
        <v>681</v>
      </c>
      <c r="F449" s="211">
        <v>10</v>
      </c>
      <c r="G449" s="216">
        <v>22</v>
      </c>
      <c r="H449" s="214">
        <f t="shared" si="14"/>
        <v>220</v>
      </c>
      <c r="I449" s="207"/>
      <c r="L449" s="208"/>
    </row>
    <row r="450" spans="1:12" ht="11" thickBot="1">
      <c r="A450" s="210">
        <v>48</v>
      </c>
      <c r="B450" s="211" t="s">
        <v>652</v>
      </c>
      <c r="C450" s="211" t="s">
        <v>770</v>
      </c>
      <c r="D450" s="212" t="s">
        <v>682</v>
      </c>
      <c r="E450" s="211" t="s">
        <v>242</v>
      </c>
      <c r="F450" s="211">
        <v>2</v>
      </c>
      <c r="G450" s="216">
        <v>391.23</v>
      </c>
      <c r="H450" s="214">
        <f t="shared" si="14"/>
        <v>782.46</v>
      </c>
      <c r="I450" s="207"/>
      <c r="L450" s="208"/>
    </row>
    <row r="451" spans="1:12" ht="11" thickBot="1">
      <c r="A451" s="210">
        <v>49</v>
      </c>
      <c r="B451" s="211" t="s">
        <v>652</v>
      </c>
      <c r="C451" s="211" t="s">
        <v>770</v>
      </c>
      <c r="D451" s="212" t="s">
        <v>683</v>
      </c>
      <c r="E451" s="211" t="s">
        <v>242</v>
      </c>
      <c r="F451" s="211">
        <v>2</v>
      </c>
      <c r="G451" s="216">
        <v>527.39</v>
      </c>
      <c r="H451" s="214">
        <f t="shared" si="14"/>
        <v>1054.78</v>
      </c>
      <c r="I451" s="207"/>
      <c r="L451" s="208"/>
    </row>
    <row r="452" spans="1:12" ht="11" thickBot="1">
      <c r="A452" s="210">
        <v>50</v>
      </c>
      <c r="B452" s="211" t="s">
        <v>652</v>
      </c>
      <c r="C452" s="211" t="s">
        <v>770</v>
      </c>
      <c r="D452" s="212" t="s">
        <v>684</v>
      </c>
      <c r="E452" s="211" t="s">
        <v>242</v>
      </c>
      <c r="F452" s="211">
        <v>2</v>
      </c>
      <c r="G452" s="216">
        <v>401.98</v>
      </c>
      <c r="H452" s="214">
        <f t="shared" si="14"/>
        <v>803.96</v>
      </c>
      <c r="I452" s="207"/>
      <c r="L452" s="208"/>
    </row>
    <row r="453" spans="1:12" ht="11" thickBot="1">
      <c r="A453" s="210">
        <v>51</v>
      </c>
      <c r="B453" s="211" t="s">
        <v>652</v>
      </c>
      <c r="C453" s="211" t="s">
        <v>770</v>
      </c>
      <c r="D453" s="212" t="s">
        <v>685</v>
      </c>
      <c r="E453" s="211" t="s">
        <v>242</v>
      </c>
      <c r="F453" s="211">
        <v>2</v>
      </c>
      <c r="G453" s="216">
        <v>382.84500000000003</v>
      </c>
      <c r="H453" s="214">
        <f t="shared" si="14"/>
        <v>765.69</v>
      </c>
      <c r="I453" s="207"/>
      <c r="L453" s="208"/>
    </row>
    <row r="454" spans="1:12" ht="11" thickBot="1">
      <c r="A454" s="210">
        <v>52</v>
      </c>
      <c r="B454" s="211" t="s">
        <v>759</v>
      </c>
      <c r="C454" s="211">
        <v>4229</v>
      </c>
      <c r="D454" s="212" t="s">
        <v>274</v>
      </c>
      <c r="E454" s="211" t="s">
        <v>253</v>
      </c>
      <c r="F454" s="211">
        <v>5</v>
      </c>
      <c r="G454" s="216" t="s">
        <v>812</v>
      </c>
      <c r="H454" s="214">
        <f t="shared" si="14"/>
        <v>135.80000000000001</v>
      </c>
      <c r="I454" s="207"/>
      <c r="L454" s="208"/>
    </row>
    <row r="455" spans="1:12" ht="11" thickBot="1">
      <c r="A455" s="210">
        <v>53</v>
      </c>
      <c r="B455" s="211" t="s">
        <v>759</v>
      </c>
      <c r="C455" s="211">
        <v>3522</v>
      </c>
      <c r="D455" s="212" t="s">
        <v>686</v>
      </c>
      <c r="E455" s="211" t="s">
        <v>242</v>
      </c>
      <c r="F455" s="211">
        <v>20</v>
      </c>
      <c r="G455" s="216" t="s">
        <v>815</v>
      </c>
      <c r="H455" s="214">
        <f t="shared" si="14"/>
        <v>42</v>
      </c>
      <c r="I455" s="207"/>
      <c r="L455" s="208"/>
    </row>
    <row r="456" spans="1:12" ht="11" thickBot="1">
      <c r="A456" s="210">
        <v>54</v>
      </c>
      <c r="B456" s="211" t="s">
        <v>759</v>
      </c>
      <c r="C456" s="211">
        <v>3482</v>
      </c>
      <c r="D456" s="212" t="s">
        <v>687</v>
      </c>
      <c r="E456" s="211" t="s">
        <v>242</v>
      </c>
      <c r="F456" s="211">
        <v>20</v>
      </c>
      <c r="G456" s="216" t="s">
        <v>860</v>
      </c>
      <c r="H456" s="214">
        <f t="shared" si="14"/>
        <v>77.8</v>
      </c>
      <c r="I456" s="207"/>
      <c r="L456" s="208"/>
    </row>
    <row r="457" spans="1:12" ht="11" thickBot="1">
      <c r="A457" s="210">
        <v>55</v>
      </c>
      <c r="B457" s="211" t="s">
        <v>759</v>
      </c>
      <c r="C457" s="211">
        <v>3908</v>
      </c>
      <c r="D457" s="212" t="s">
        <v>688</v>
      </c>
      <c r="E457" s="211" t="s">
        <v>242</v>
      </c>
      <c r="F457" s="211">
        <v>10</v>
      </c>
      <c r="G457" s="216" t="s">
        <v>1152</v>
      </c>
      <c r="H457" s="214">
        <f t="shared" si="14"/>
        <v>27.799999999999997</v>
      </c>
      <c r="I457" s="207"/>
      <c r="L457" s="208"/>
    </row>
    <row r="458" spans="1:12" ht="11" thickBot="1">
      <c r="A458" s="210">
        <v>56</v>
      </c>
      <c r="B458" s="211" t="s">
        <v>759</v>
      </c>
      <c r="C458" s="211">
        <v>12410</v>
      </c>
      <c r="D458" s="212" t="s">
        <v>689</v>
      </c>
      <c r="E458" s="211" t="s">
        <v>242</v>
      </c>
      <c r="F458" s="211">
        <v>10</v>
      </c>
      <c r="G458" s="216" t="s">
        <v>1153</v>
      </c>
      <c r="H458" s="214">
        <f t="shared" si="14"/>
        <v>62</v>
      </c>
      <c r="I458" s="207"/>
      <c r="L458" s="208"/>
    </row>
    <row r="459" spans="1:12" ht="11" thickBot="1">
      <c r="A459" s="210">
        <v>57</v>
      </c>
      <c r="B459" s="211" t="s">
        <v>759</v>
      </c>
      <c r="C459" s="211">
        <v>3925</v>
      </c>
      <c r="D459" s="212" t="s">
        <v>690</v>
      </c>
      <c r="E459" s="211" t="s">
        <v>242</v>
      </c>
      <c r="F459" s="211">
        <v>10</v>
      </c>
      <c r="G459" s="216" t="s">
        <v>1154</v>
      </c>
      <c r="H459" s="214">
        <f t="shared" si="14"/>
        <v>179.3</v>
      </c>
      <c r="I459" s="207"/>
      <c r="L459" s="208"/>
    </row>
    <row r="460" spans="1:12" ht="21.5" thickBot="1">
      <c r="A460" s="210">
        <v>58</v>
      </c>
      <c r="B460" s="211" t="s">
        <v>759</v>
      </c>
      <c r="C460" s="211">
        <v>12898</v>
      </c>
      <c r="D460" s="212" t="s">
        <v>691</v>
      </c>
      <c r="E460" s="211" t="s">
        <v>242</v>
      </c>
      <c r="F460" s="211">
        <v>5</v>
      </c>
      <c r="G460" s="216" t="s">
        <v>1155</v>
      </c>
      <c r="H460" s="214">
        <f t="shared" si="14"/>
        <v>795.90000000000009</v>
      </c>
      <c r="I460" s="207"/>
      <c r="L460" s="208"/>
    </row>
    <row r="461" spans="1:12" ht="11" thickBot="1">
      <c r="A461" s="210">
        <v>59</v>
      </c>
      <c r="B461" s="211" t="s">
        <v>652</v>
      </c>
      <c r="C461" s="211" t="s">
        <v>770</v>
      </c>
      <c r="D461" s="212" t="s">
        <v>692</v>
      </c>
      <c r="E461" s="211" t="s">
        <v>256</v>
      </c>
      <c r="F461" s="211">
        <v>50</v>
      </c>
      <c r="G461" s="216">
        <v>356.66</v>
      </c>
      <c r="H461" s="214">
        <f t="shared" si="14"/>
        <v>17833</v>
      </c>
      <c r="I461" s="207"/>
      <c r="L461" s="208"/>
    </row>
    <row r="462" spans="1:12" ht="11" thickBot="1">
      <c r="A462" s="210">
        <v>60</v>
      </c>
      <c r="B462" s="211" t="s">
        <v>759</v>
      </c>
      <c r="C462" s="211">
        <v>4177</v>
      </c>
      <c r="D462" s="212" t="s">
        <v>693</v>
      </c>
      <c r="E462" s="211" t="s">
        <v>242</v>
      </c>
      <c r="F462" s="211">
        <v>10</v>
      </c>
      <c r="G462" s="216" t="s">
        <v>1156</v>
      </c>
      <c r="H462" s="214">
        <f t="shared" si="14"/>
        <v>25.9</v>
      </c>
      <c r="I462" s="207"/>
      <c r="L462" s="208"/>
    </row>
    <row r="463" spans="1:12" ht="11" thickBot="1">
      <c r="A463" s="210">
        <v>61</v>
      </c>
      <c r="B463" s="211" t="s">
        <v>759</v>
      </c>
      <c r="C463" s="211">
        <v>4178</v>
      </c>
      <c r="D463" s="212" t="s">
        <v>694</v>
      </c>
      <c r="E463" s="211" t="s">
        <v>242</v>
      </c>
      <c r="F463" s="211">
        <v>10</v>
      </c>
      <c r="G463" s="216" t="s">
        <v>1157</v>
      </c>
      <c r="H463" s="214">
        <f t="shared" si="14"/>
        <v>36</v>
      </c>
      <c r="I463" s="207"/>
      <c r="L463" s="208"/>
    </row>
    <row r="464" spans="1:12" ht="27.75" customHeight="1" thickBot="1">
      <c r="A464" s="210">
        <v>62</v>
      </c>
      <c r="B464" s="211" t="s">
        <v>771</v>
      </c>
      <c r="C464" s="211" t="s">
        <v>770</v>
      </c>
      <c r="D464" s="212" t="s">
        <v>776</v>
      </c>
      <c r="E464" s="211" t="s">
        <v>273</v>
      </c>
      <c r="F464" s="211">
        <v>10</v>
      </c>
      <c r="G464" s="216">
        <v>16.010000000000002</v>
      </c>
      <c r="H464" s="214">
        <f t="shared" si="14"/>
        <v>160.10000000000002</v>
      </c>
      <c r="I464" s="207"/>
      <c r="L464" s="208"/>
    </row>
    <row r="465" spans="1:12" ht="11" thickBot="1">
      <c r="A465" s="210">
        <v>63</v>
      </c>
      <c r="B465" s="211" t="s">
        <v>652</v>
      </c>
      <c r="C465" s="211" t="s">
        <v>770</v>
      </c>
      <c r="D465" s="212" t="s">
        <v>695</v>
      </c>
      <c r="E465" s="211" t="s">
        <v>273</v>
      </c>
      <c r="F465" s="211">
        <v>20</v>
      </c>
      <c r="G465" s="216">
        <v>15.27</v>
      </c>
      <c r="H465" s="214">
        <f t="shared" si="14"/>
        <v>305.39999999999998</v>
      </c>
      <c r="I465" s="207"/>
      <c r="L465" s="208"/>
    </row>
    <row r="466" spans="1:12" ht="11" thickBot="1">
      <c r="A466" s="210">
        <v>64</v>
      </c>
      <c r="B466" s="211" t="s">
        <v>759</v>
      </c>
      <c r="C466" s="211">
        <v>2</v>
      </c>
      <c r="D466" s="212" t="s">
        <v>696</v>
      </c>
      <c r="E466" s="211" t="s">
        <v>697</v>
      </c>
      <c r="F466" s="211">
        <v>5</v>
      </c>
      <c r="G466" s="216" t="s">
        <v>1158</v>
      </c>
      <c r="H466" s="214">
        <f t="shared" si="14"/>
        <v>60.300000000000004</v>
      </c>
      <c r="I466" s="207"/>
      <c r="L466" s="208"/>
    </row>
    <row r="467" spans="1:12" ht="11" thickBot="1">
      <c r="A467" s="210">
        <v>65</v>
      </c>
      <c r="B467" s="211" t="s">
        <v>759</v>
      </c>
      <c r="C467" s="211">
        <v>4331</v>
      </c>
      <c r="D467" s="212" t="s">
        <v>698</v>
      </c>
      <c r="E467" s="211" t="s">
        <v>242</v>
      </c>
      <c r="F467" s="211">
        <v>5</v>
      </c>
      <c r="G467" s="216" t="s">
        <v>1159</v>
      </c>
      <c r="H467" s="214">
        <f t="shared" ref="H467:H491" si="15">F467*G467</f>
        <v>15.149999999999999</v>
      </c>
      <c r="I467" s="207"/>
      <c r="L467" s="208"/>
    </row>
    <row r="468" spans="1:12" ht="15.75" customHeight="1" thickBot="1">
      <c r="A468" s="210">
        <v>66</v>
      </c>
      <c r="B468" s="211" t="s">
        <v>777</v>
      </c>
      <c r="C468" s="211">
        <v>3157</v>
      </c>
      <c r="D468" s="212" t="s">
        <v>699</v>
      </c>
      <c r="E468" s="211" t="s">
        <v>242</v>
      </c>
      <c r="F468" s="211">
        <v>20</v>
      </c>
      <c r="G468" s="216">
        <v>0.96</v>
      </c>
      <c r="H468" s="214">
        <f t="shared" si="15"/>
        <v>19.2</v>
      </c>
      <c r="I468" s="207"/>
      <c r="L468" s="208"/>
    </row>
    <row r="469" spans="1:12" ht="15.75" customHeight="1" thickBot="1">
      <c r="A469" s="210">
        <v>67</v>
      </c>
      <c r="B469" s="211" t="s">
        <v>778</v>
      </c>
      <c r="C469" s="211" t="s">
        <v>779</v>
      </c>
      <c r="D469" s="212" t="s">
        <v>700</v>
      </c>
      <c r="E469" s="211" t="s">
        <v>242</v>
      </c>
      <c r="F469" s="211">
        <v>20</v>
      </c>
      <c r="G469" s="216">
        <v>0.08</v>
      </c>
      <c r="H469" s="214">
        <f t="shared" si="15"/>
        <v>1.6</v>
      </c>
      <c r="I469" s="207"/>
      <c r="L469" s="208"/>
    </row>
    <row r="470" spans="1:12" ht="11" thickBot="1">
      <c r="A470" s="210">
        <v>68</v>
      </c>
      <c r="B470" s="211" t="s">
        <v>759</v>
      </c>
      <c r="C470" s="211">
        <v>4330</v>
      </c>
      <c r="D470" s="212" t="s">
        <v>701</v>
      </c>
      <c r="E470" s="211" t="s">
        <v>242</v>
      </c>
      <c r="F470" s="211">
        <v>20</v>
      </c>
      <c r="G470" s="216" t="s">
        <v>1160</v>
      </c>
      <c r="H470" s="214">
        <f t="shared" si="15"/>
        <v>2.2000000000000002</v>
      </c>
      <c r="I470" s="207"/>
      <c r="L470" s="208"/>
    </row>
    <row r="471" spans="1:12" ht="11" thickBot="1">
      <c r="A471" s="210">
        <v>69</v>
      </c>
      <c r="B471" s="211" t="s">
        <v>759</v>
      </c>
      <c r="C471" s="211">
        <v>5104</v>
      </c>
      <c r="D471" s="212" t="s">
        <v>318</v>
      </c>
      <c r="E471" s="211" t="s">
        <v>253</v>
      </c>
      <c r="F471" s="211">
        <v>3</v>
      </c>
      <c r="G471" s="216" t="s">
        <v>849</v>
      </c>
      <c r="H471" s="214">
        <f t="shared" si="15"/>
        <v>135.39000000000001</v>
      </c>
      <c r="I471" s="207"/>
      <c r="L471" s="208"/>
    </row>
    <row r="472" spans="1:12" ht="11" thickBot="1">
      <c r="A472" s="210">
        <v>70</v>
      </c>
      <c r="B472" s="211" t="s">
        <v>652</v>
      </c>
      <c r="C472" s="211" t="s">
        <v>770</v>
      </c>
      <c r="D472" s="212" t="s">
        <v>702</v>
      </c>
      <c r="E472" s="211" t="s">
        <v>242</v>
      </c>
      <c r="F472" s="211">
        <v>100</v>
      </c>
      <c r="G472" s="216">
        <v>0.08</v>
      </c>
      <c r="H472" s="214">
        <f t="shared" si="15"/>
        <v>8</v>
      </c>
      <c r="I472" s="207"/>
      <c r="L472" s="208"/>
    </row>
    <row r="473" spans="1:12" ht="11" thickBot="1">
      <c r="A473" s="210">
        <v>71</v>
      </c>
      <c r="B473" s="211" t="s">
        <v>652</v>
      </c>
      <c r="C473" s="211" t="s">
        <v>770</v>
      </c>
      <c r="D473" s="212" t="s">
        <v>703</v>
      </c>
      <c r="E473" s="211" t="s">
        <v>242</v>
      </c>
      <c r="F473" s="211">
        <v>100</v>
      </c>
      <c r="G473" s="216">
        <v>0.11</v>
      </c>
      <c r="H473" s="214">
        <f t="shared" si="15"/>
        <v>11</v>
      </c>
      <c r="I473" s="207"/>
      <c r="L473" s="208"/>
    </row>
    <row r="474" spans="1:12" ht="11" thickBot="1">
      <c r="A474" s="210">
        <v>72</v>
      </c>
      <c r="B474" s="211" t="s">
        <v>652</v>
      </c>
      <c r="C474" s="211" t="s">
        <v>770</v>
      </c>
      <c r="D474" s="212" t="s">
        <v>704</v>
      </c>
      <c r="E474" s="211" t="s">
        <v>242</v>
      </c>
      <c r="F474" s="211">
        <v>100</v>
      </c>
      <c r="G474" s="216">
        <v>0.14000000000000001</v>
      </c>
      <c r="H474" s="214">
        <f t="shared" si="15"/>
        <v>14.000000000000002</v>
      </c>
      <c r="I474" s="207"/>
      <c r="L474" s="208"/>
    </row>
    <row r="475" spans="1:12" ht="11" thickBot="1">
      <c r="A475" s="210">
        <v>73</v>
      </c>
      <c r="B475" s="211" t="s">
        <v>759</v>
      </c>
      <c r="C475" s="211">
        <v>6016</v>
      </c>
      <c r="D475" s="212" t="s">
        <v>705</v>
      </c>
      <c r="E475" s="211" t="s">
        <v>242</v>
      </c>
      <c r="F475" s="211">
        <v>5</v>
      </c>
      <c r="G475" s="216" t="s">
        <v>1161</v>
      </c>
      <c r="H475" s="214">
        <f t="shared" si="15"/>
        <v>96.1</v>
      </c>
      <c r="I475" s="207"/>
      <c r="L475" s="208"/>
    </row>
    <row r="476" spans="1:12" ht="11" thickBot="1">
      <c r="A476" s="210">
        <v>74</v>
      </c>
      <c r="B476" s="211" t="s">
        <v>759</v>
      </c>
      <c r="C476" s="211">
        <v>39914</v>
      </c>
      <c r="D476" s="212" t="s">
        <v>706</v>
      </c>
      <c r="E476" s="211" t="s">
        <v>253</v>
      </c>
      <c r="F476" s="211">
        <v>2</v>
      </c>
      <c r="G476" s="216" t="s">
        <v>1162</v>
      </c>
      <c r="H476" s="214">
        <f t="shared" si="15"/>
        <v>290.88</v>
      </c>
      <c r="I476" s="207"/>
      <c r="L476" s="208"/>
    </row>
    <row r="477" spans="1:12" ht="11" thickBot="1">
      <c r="A477" s="210">
        <v>75</v>
      </c>
      <c r="B477" s="211" t="s">
        <v>759</v>
      </c>
      <c r="C477" s="211">
        <v>20083</v>
      </c>
      <c r="D477" s="212" t="s">
        <v>438</v>
      </c>
      <c r="E477" s="211" t="s">
        <v>242</v>
      </c>
      <c r="F477" s="211">
        <v>2</v>
      </c>
      <c r="G477" s="216" t="s">
        <v>962</v>
      </c>
      <c r="H477" s="214">
        <f t="shared" si="15"/>
        <v>112.96</v>
      </c>
      <c r="I477" s="207"/>
      <c r="L477" s="208"/>
    </row>
    <row r="478" spans="1:12" ht="11" thickBot="1">
      <c r="A478" s="210">
        <v>76</v>
      </c>
      <c r="B478" s="211" t="s">
        <v>759</v>
      </c>
      <c r="C478" s="211">
        <v>5318</v>
      </c>
      <c r="D478" s="212" t="s">
        <v>707</v>
      </c>
      <c r="E478" s="211" t="s">
        <v>273</v>
      </c>
      <c r="F478" s="211">
        <v>5</v>
      </c>
      <c r="G478" s="216" t="s">
        <v>1050</v>
      </c>
      <c r="H478" s="214">
        <f t="shared" si="15"/>
        <v>55.15</v>
      </c>
      <c r="I478" s="207"/>
      <c r="L478" s="208"/>
    </row>
    <row r="479" spans="1:12" ht="11" thickBot="1">
      <c r="A479" s="210">
        <v>77</v>
      </c>
      <c r="B479" s="211" t="s">
        <v>759</v>
      </c>
      <c r="C479" s="211">
        <v>6298</v>
      </c>
      <c r="D479" s="212" t="s">
        <v>708</v>
      </c>
      <c r="E479" s="211" t="s">
        <v>242</v>
      </c>
      <c r="F479" s="211">
        <v>5</v>
      </c>
      <c r="G479" s="216" t="s">
        <v>1163</v>
      </c>
      <c r="H479" s="214">
        <f t="shared" si="15"/>
        <v>152.44999999999999</v>
      </c>
      <c r="I479" s="207"/>
      <c r="L479" s="208"/>
    </row>
    <row r="480" spans="1:12" ht="11" thickBot="1">
      <c r="A480" s="210">
        <v>78</v>
      </c>
      <c r="B480" s="211" t="s">
        <v>777</v>
      </c>
      <c r="C480" s="211">
        <v>2107</v>
      </c>
      <c r="D480" s="212" t="s">
        <v>709</v>
      </c>
      <c r="E480" s="211" t="s">
        <v>276</v>
      </c>
      <c r="F480" s="211">
        <v>20</v>
      </c>
      <c r="G480" s="216">
        <v>0.57999999999999996</v>
      </c>
      <c r="H480" s="214">
        <f t="shared" si="15"/>
        <v>11.6</v>
      </c>
      <c r="I480" s="207"/>
      <c r="L480" s="208"/>
    </row>
    <row r="481" spans="1:13" ht="21.5" thickBot="1">
      <c r="A481" s="210">
        <v>79</v>
      </c>
      <c r="B481" s="211" t="s">
        <v>759</v>
      </c>
      <c r="C481" s="211">
        <v>39660</v>
      </c>
      <c r="D481" s="212" t="s">
        <v>710</v>
      </c>
      <c r="E481" s="211" t="s">
        <v>477</v>
      </c>
      <c r="F481" s="211">
        <v>5</v>
      </c>
      <c r="G481" s="216" t="s">
        <v>1164</v>
      </c>
      <c r="H481" s="214">
        <f t="shared" si="15"/>
        <v>116.89999999999999</v>
      </c>
      <c r="I481" s="207"/>
      <c r="L481" s="208"/>
    </row>
    <row r="482" spans="1:13" ht="21.5" thickBot="1">
      <c r="A482" s="210">
        <v>80</v>
      </c>
      <c r="B482" s="211" t="s">
        <v>759</v>
      </c>
      <c r="C482" s="211">
        <v>39662</v>
      </c>
      <c r="D482" s="212" t="s">
        <v>711</v>
      </c>
      <c r="E482" s="211" t="s">
        <v>477</v>
      </c>
      <c r="F482" s="211">
        <v>5</v>
      </c>
      <c r="G482" s="216" t="s">
        <v>1165</v>
      </c>
      <c r="H482" s="214">
        <f t="shared" si="15"/>
        <v>56.050000000000004</v>
      </c>
      <c r="I482" s="207"/>
      <c r="L482" s="208"/>
    </row>
    <row r="483" spans="1:13" ht="21.5" thickBot="1">
      <c r="A483" s="210">
        <v>81</v>
      </c>
      <c r="B483" s="211" t="s">
        <v>759</v>
      </c>
      <c r="C483" s="211">
        <v>39666</v>
      </c>
      <c r="D483" s="212" t="s">
        <v>712</v>
      </c>
      <c r="E483" s="211" t="s">
        <v>477</v>
      </c>
      <c r="F483" s="211">
        <v>5</v>
      </c>
      <c r="G483" s="216" t="s">
        <v>1166</v>
      </c>
      <c r="H483" s="214">
        <f t="shared" si="15"/>
        <v>175.9</v>
      </c>
      <c r="I483" s="207"/>
      <c r="L483" s="208"/>
    </row>
    <row r="484" spans="1:13" ht="21.5" thickBot="1">
      <c r="A484" s="210">
        <v>82</v>
      </c>
      <c r="B484" s="211" t="s">
        <v>759</v>
      </c>
      <c r="C484" s="211">
        <v>39664</v>
      </c>
      <c r="D484" s="212" t="s">
        <v>713</v>
      </c>
      <c r="E484" s="211" t="s">
        <v>477</v>
      </c>
      <c r="F484" s="211">
        <v>5</v>
      </c>
      <c r="G484" s="216" t="s">
        <v>1167</v>
      </c>
      <c r="H484" s="214">
        <f t="shared" si="15"/>
        <v>86.199999999999989</v>
      </c>
      <c r="I484" s="207"/>
      <c r="L484" s="208"/>
    </row>
    <row r="485" spans="1:13" ht="21.5" thickBot="1">
      <c r="A485" s="210">
        <v>83</v>
      </c>
      <c r="B485" s="211" t="s">
        <v>759</v>
      </c>
      <c r="C485" s="211">
        <v>39665</v>
      </c>
      <c r="D485" s="212" t="s">
        <v>714</v>
      </c>
      <c r="E485" s="211" t="s">
        <v>477</v>
      </c>
      <c r="F485" s="211">
        <v>5</v>
      </c>
      <c r="G485" s="216" t="s">
        <v>1168</v>
      </c>
      <c r="H485" s="214">
        <f t="shared" si="15"/>
        <v>145.44999999999999</v>
      </c>
      <c r="I485" s="207"/>
      <c r="L485" s="208"/>
    </row>
    <row r="486" spans="1:13" ht="11" thickBot="1">
      <c r="A486" s="210">
        <v>84</v>
      </c>
      <c r="B486" s="211" t="s">
        <v>759</v>
      </c>
      <c r="C486" s="211">
        <v>11746</v>
      </c>
      <c r="D486" s="212" t="s">
        <v>715</v>
      </c>
      <c r="E486" s="211" t="s">
        <v>242</v>
      </c>
      <c r="F486" s="211">
        <v>10</v>
      </c>
      <c r="G486" s="216" t="s">
        <v>1169</v>
      </c>
      <c r="H486" s="214">
        <f t="shared" si="15"/>
        <v>425.7</v>
      </c>
      <c r="I486" s="207"/>
      <c r="L486" s="208"/>
    </row>
    <row r="487" spans="1:13" ht="11" thickBot="1">
      <c r="A487" s="210">
        <v>85</v>
      </c>
      <c r="B487" s="211" t="s">
        <v>759</v>
      </c>
      <c r="C487" s="211">
        <v>11751</v>
      </c>
      <c r="D487" s="212" t="s">
        <v>716</v>
      </c>
      <c r="E487" s="211" t="s">
        <v>242</v>
      </c>
      <c r="F487" s="211">
        <v>4</v>
      </c>
      <c r="G487" s="216" t="s">
        <v>1170</v>
      </c>
      <c r="H487" s="214">
        <f t="shared" si="15"/>
        <v>305.83999999999997</v>
      </c>
      <c r="I487" s="207"/>
      <c r="L487" s="208"/>
    </row>
    <row r="488" spans="1:13" ht="11" thickBot="1">
      <c r="A488" s="210">
        <v>86</v>
      </c>
      <c r="B488" s="211" t="s">
        <v>759</v>
      </c>
      <c r="C488" s="211">
        <v>11747</v>
      </c>
      <c r="D488" s="212" t="s">
        <v>717</v>
      </c>
      <c r="E488" s="211" t="s">
        <v>242</v>
      </c>
      <c r="F488" s="211">
        <v>10</v>
      </c>
      <c r="G488" s="216" t="s">
        <v>1171</v>
      </c>
      <c r="H488" s="214">
        <f t="shared" si="15"/>
        <v>1179.0999999999999</v>
      </c>
      <c r="I488" s="207"/>
      <c r="L488" s="208"/>
    </row>
    <row r="489" spans="1:13" ht="11" thickBot="1">
      <c r="A489" s="210">
        <v>87</v>
      </c>
      <c r="B489" s="211" t="s">
        <v>759</v>
      </c>
      <c r="C489" s="211">
        <v>10416</v>
      </c>
      <c r="D489" s="212" t="s">
        <v>718</v>
      </c>
      <c r="E489" s="211" t="s">
        <v>242</v>
      </c>
      <c r="F489" s="211">
        <v>4</v>
      </c>
      <c r="G489" s="216" t="s">
        <v>1172</v>
      </c>
      <c r="H489" s="214">
        <f t="shared" si="15"/>
        <v>236.6</v>
      </c>
      <c r="I489" s="207"/>
      <c r="L489" s="208"/>
    </row>
    <row r="490" spans="1:13" ht="15.75" customHeight="1" thickBot="1">
      <c r="A490" s="210">
        <v>88</v>
      </c>
      <c r="B490" s="211" t="s">
        <v>777</v>
      </c>
      <c r="C490" s="211">
        <v>4869</v>
      </c>
      <c r="D490" s="212" t="s">
        <v>719</v>
      </c>
      <c r="E490" s="211" t="s">
        <v>242</v>
      </c>
      <c r="F490" s="211">
        <v>10</v>
      </c>
      <c r="G490" s="216">
        <v>32</v>
      </c>
      <c r="H490" s="214">
        <f t="shared" si="15"/>
        <v>320</v>
      </c>
      <c r="I490" s="207"/>
      <c r="L490" s="208"/>
    </row>
    <row r="491" spans="1:13" ht="21.5" thickBot="1">
      <c r="A491" s="236">
        <v>89</v>
      </c>
      <c r="B491" s="237" t="s">
        <v>370</v>
      </c>
      <c r="C491" s="237"/>
      <c r="D491" s="238" t="s">
        <v>720</v>
      </c>
      <c r="E491" s="237" t="s">
        <v>372</v>
      </c>
      <c r="F491" s="237">
        <v>1</v>
      </c>
      <c r="G491" s="233">
        <f>SUM(H403:H490)*0.2</f>
        <v>8248.7899999999972</v>
      </c>
      <c r="H491" s="234">
        <f t="shared" si="15"/>
        <v>8248.7899999999972</v>
      </c>
      <c r="I491" s="207"/>
      <c r="L491" s="208"/>
    </row>
    <row r="492" spans="1:13" s="217" customFormat="1" ht="15.75" customHeight="1" thickBot="1">
      <c r="A492" s="436" t="s">
        <v>721</v>
      </c>
      <c r="B492" s="437"/>
      <c r="C492" s="437"/>
      <c r="D492" s="437"/>
      <c r="E492" s="437"/>
      <c r="F492" s="437"/>
      <c r="G492" s="438"/>
      <c r="H492" s="239">
        <f>SUM(H403:H491)</f>
        <v>49492.739999999976</v>
      </c>
    </row>
    <row r="493" spans="1:13">
      <c r="A493" s="230"/>
      <c r="B493" s="230"/>
      <c r="C493" s="230"/>
      <c r="D493" s="231"/>
      <c r="E493" s="230"/>
      <c r="F493" s="230"/>
      <c r="G493" s="230"/>
      <c r="H493" s="232"/>
      <c r="I493" s="232"/>
      <c r="J493" s="232"/>
      <c r="K493" s="232"/>
      <c r="L493" s="235"/>
      <c r="M493" s="207"/>
    </row>
    <row r="494" spans="1:13">
      <c r="A494" s="230"/>
      <c r="B494" s="230"/>
      <c r="C494" s="230"/>
      <c r="D494" s="231"/>
      <c r="E494" s="230"/>
      <c r="F494" s="230"/>
      <c r="G494" s="230"/>
      <c r="H494" s="232"/>
      <c r="I494" s="232"/>
      <c r="J494" s="232"/>
      <c r="K494" s="232"/>
      <c r="L494" s="235"/>
      <c r="M494" s="207"/>
    </row>
    <row r="495" spans="1:13" s="243" customFormat="1" ht="31.5" customHeight="1">
      <c r="A495" s="422" t="s">
        <v>722</v>
      </c>
      <c r="B495" s="422"/>
      <c r="C495" s="422"/>
      <c r="D495" s="422"/>
      <c r="E495" s="242" t="s">
        <v>71</v>
      </c>
      <c r="F495" s="229" t="s">
        <v>1251</v>
      </c>
      <c r="G495" s="248" t="s">
        <v>1252</v>
      </c>
    </row>
    <row r="496" spans="1:13" s="243" customFormat="1">
      <c r="A496" s="426" t="str">
        <f>A2</f>
        <v>A - MATERIAIS DE CONSTRUÇÃO CIVIL</v>
      </c>
      <c r="B496" s="426"/>
      <c r="C496" s="426"/>
      <c r="D496" s="426"/>
      <c r="E496" s="244">
        <v>1</v>
      </c>
      <c r="F496" s="218">
        <f>(H130/12)</f>
        <v>9579.9259999999977</v>
      </c>
      <c r="G496" s="245">
        <f>12*F496</f>
        <v>114959.11199999996</v>
      </c>
    </row>
    <row r="497" spans="1:13" s="243" customFormat="1">
      <c r="A497" s="426" t="str">
        <f>A133</f>
        <v>B - MATERIAIS HIDRÁULICOS</v>
      </c>
      <c r="B497" s="426"/>
      <c r="C497" s="426"/>
      <c r="D497" s="426"/>
      <c r="E497" s="244">
        <v>1</v>
      </c>
      <c r="F497" s="218">
        <f>(H228/12)</f>
        <v>2689.39</v>
      </c>
      <c r="G497" s="245">
        <f t="shared" ref="G497:G499" si="16">12*F497</f>
        <v>32272.68</v>
      </c>
    </row>
    <row r="498" spans="1:13" s="243" customFormat="1">
      <c r="A498" s="426" t="str">
        <f>A231</f>
        <v>C - MATERIAIS ELÉTRICOS</v>
      </c>
      <c r="B498" s="426"/>
      <c r="C498" s="426"/>
      <c r="D498" s="426"/>
      <c r="E498" s="244">
        <v>1</v>
      </c>
      <c r="F498" s="218">
        <f>(H398/12)</f>
        <v>6194.2409999999991</v>
      </c>
      <c r="G498" s="245">
        <f t="shared" si="16"/>
        <v>74330.891999999993</v>
      </c>
    </row>
    <row r="499" spans="1:13" s="243" customFormat="1">
      <c r="A499" s="426" t="s">
        <v>723</v>
      </c>
      <c r="B499" s="426"/>
      <c r="C499" s="426"/>
      <c r="D499" s="426"/>
      <c r="E499" s="244">
        <v>1</v>
      </c>
      <c r="F499" s="218">
        <f>(H492/12)</f>
        <v>4124.3949999999977</v>
      </c>
      <c r="G499" s="245">
        <f t="shared" si="16"/>
        <v>49492.739999999976</v>
      </c>
    </row>
    <row r="500" spans="1:13" s="243" customFormat="1">
      <c r="A500" s="447" t="s">
        <v>724</v>
      </c>
      <c r="B500" s="447"/>
      <c r="C500" s="447"/>
      <c r="D500" s="447"/>
      <c r="E500" s="246"/>
      <c r="F500" s="219">
        <f>SUM(F496:F499)</f>
        <v>22587.951999999994</v>
      </c>
      <c r="G500" s="247">
        <f>SUM(G496:G499)</f>
        <v>271055.42399999994</v>
      </c>
    </row>
    <row r="501" spans="1:13" s="243" customFormat="1">
      <c r="E501" s="249">
        <v>0.11432289413596242</v>
      </c>
      <c r="F501" s="423">
        <f>(G500*E501)</f>
        <v>30987.8405429304</v>
      </c>
      <c r="G501" s="423"/>
    </row>
    <row r="502" spans="1:13" s="243" customFormat="1">
      <c r="E502" s="424">
        <f>G500+F501</f>
        <v>302043.26454293035</v>
      </c>
      <c r="F502" s="424"/>
      <c r="G502" s="424"/>
    </row>
    <row r="503" spans="1:13" s="243" customFormat="1">
      <c r="E503" s="423">
        <f>E502/12</f>
        <v>25170.272045244197</v>
      </c>
      <c r="F503" s="423"/>
      <c r="G503" s="423"/>
    </row>
    <row r="504" spans="1:13">
      <c r="B504" s="208"/>
      <c r="C504" s="208"/>
      <c r="E504" s="208"/>
      <c r="F504" s="208"/>
      <c r="L504" s="226"/>
    </row>
    <row r="505" spans="1:13" s="220" customFormat="1">
      <c r="A505" s="208"/>
      <c r="B505" s="208"/>
      <c r="C505" s="208"/>
      <c r="D505" s="208"/>
      <c r="E505" s="208"/>
      <c r="F505" s="208"/>
      <c r="G505" s="208"/>
      <c r="H505" s="208"/>
      <c r="I505" s="208"/>
      <c r="J505" s="208"/>
      <c r="K505" s="208"/>
      <c r="L505" s="226"/>
      <c r="M505" s="208"/>
    </row>
    <row r="506" spans="1:13">
      <c r="B506" s="208"/>
      <c r="C506" s="208"/>
      <c r="E506" s="208"/>
      <c r="F506" s="208"/>
      <c r="L506" s="226"/>
      <c r="M506" s="220"/>
    </row>
    <row r="507" spans="1:13">
      <c r="B507" s="208"/>
      <c r="C507" s="208"/>
      <c r="E507" s="208"/>
      <c r="F507" s="208"/>
      <c r="L507" s="226"/>
    </row>
    <row r="508" spans="1:13">
      <c r="B508" s="208"/>
      <c r="C508" s="208"/>
      <c r="E508" s="208"/>
      <c r="F508" s="208"/>
      <c r="L508" s="226"/>
    </row>
    <row r="509" spans="1:13">
      <c r="A509" s="447" t="s">
        <v>725</v>
      </c>
      <c r="B509" s="447"/>
      <c r="C509" s="447"/>
      <c r="D509" s="445"/>
      <c r="E509" s="250"/>
      <c r="F509" s="208"/>
      <c r="L509" s="226"/>
    </row>
    <row r="510" spans="1:13">
      <c r="A510" s="425" t="s">
        <v>1253</v>
      </c>
      <c r="B510" s="425"/>
      <c r="C510" s="425"/>
      <c r="D510" s="425"/>
      <c r="E510" s="250"/>
      <c r="F510" s="208"/>
      <c r="L510" s="226"/>
    </row>
    <row r="511" spans="1:13">
      <c r="A511" s="447" t="s">
        <v>726</v>
      </c>
      <c r="B511" s="447"/>
      <c r="C511" s="447"/>
      <c r="D511" s="445"/>
      <c r="E511" s="250"/>
      <c r="F511" s="208"/>
      <c r="L511" s="226"/>
    </row>
    <row r="512" spans="1:13">
      <c r="A512" s="445" t="s">
        <v>727</v>
      </c>
      <c r="B512" s="446"/>
      <c r="C512" s="446"/>
      <c r="D512" s="446"/>
      <c r="E512" s="250"/>
      <c r="F512" s="208"/>
      <c r="L512" s="226"/>
    </row>
    <row r="513" spans="1:12">
      <c r="B513" s="208"/>
      <c r="C513" s="208"/>
      <c r="E513" s="208"/>
      <c r="F513" s="208"/>
      <c r="L513" s="226"/>
    </row>
    <row r="514" spans="1:12">
      <c r="B514" s="208"/>
      <c r="C514" s="208"/>
      <c r="E514" s="208"/>
      <c r="F514" s="208"/>
      <c r="L514" s="226"/>
    </row>
    <row r="515" spans="1:12">
      <c r="B515" s="208"/>
      <c r="C515" s="208"/>
      <c r="E515" s="208"/>
      <c r="F515" s="208"/>
      <c r="L515" s="226"/>
    </row>
    <row r="516" spans="1:12">
      <c r="B516" s="208"/>
      <c r="C516" s="208"/>
      <c r="E516" s="208"/>
      <c r="F516" s="208"/>
      <c r="L516" s="226"/>
    </row>
    <row r="517" spans="1:12">
      <c r="B517" s="208"/>
      <c r="C517" s="208"/>
      <c r="E517" s="208"/>
      <c r="F517" s="208"/>
      <c r="L517" s="226"/>
    </row>
    <row r="518" spans="1:12">
      <c r="B518" s="208"/>
      <c r="C518" s="208"/>
      <c r="E518" s="208"/>
      <c r="F518" s="208"/>
      <c r="L518" s="226"/>
    </row>
    <row r="519" spans="1:12">
      <c r="B519" s="208"/>
      <c r="C519" s="208"/>
      <c r="E519" s="208"/>
      <c r="F519" s="208"/>
      <c r="L519" s="226"/>
    </row>
    <row r="520" spans="1:12">
      <c r="B520" s="208"/>
      <c r="C520" s="208"/>
      <c r="E520" s="208"/>
      <c r="F520" s="208"/>
      <c r="L520" s="226"/>
    </row>
    <row r="521" spans="1:12">
      <c r="A521" s="221"/>
      <c r="B521" s="221"/>
      <c r="C521" s="221"/>
      <c r="D521" s="221"/>
      <c r="E521" s="221"/>
      <c r="F521" s="221"/>
      <c r="G521" s="221"/>
      <c r="H521" s="222"/>
      <c r="I521" s="222"/>
      <c r="J521" s="222"/>
      <c r="K521" s="222"/>
    </row>
    <row r="522" spans="1:12">
      <c r="A522" s="221"/>
      <c r="B522" s="221"/>
      <c r="C522" s="221"/>
      <c r="D522" s="221"/>
      <c r="E522" s="221"/>
      <c r="F522" s="221"/>
      <c r="G522" s="221"/>
      <c r="H522" s="222"/>
      <c r="I522" s="222"/>
      <c r="J522" s="222"/>
      <c r="K522" s="222"/>
      <c r="L522" s="228"/>
    </row>
  </sheetData>
  <mergeCells count="22">
    <mergeCell ref="A512:D512"/>
    <mergeCell ref="A497:D497"/>
    <mergeCell ref="A498:D498"/>
    <mergeCell ref="A499:D499"/>
    <mergeCell ref="A500:D500"/>
    <mergeCell ref="A509:D509"/>
    <mergeCell ref="A511:D511"/>
    <mergeCell ref="A1:H1"/>
    <mergeCell ref="A2:H2"/>
    <mergeCell ref="A133:H133"/>
    <mergeCell ref="A492:G492"/>
    <mergeCell ref="A130:G130"/>
    <mergeCell ref="A228:G228"/>
    <mergeCell ref="A231:H231"/>
    <mergeCell ref="A398:G398"/>
    <mergeCell ref="A401:H401"/>
    <mergeCell ref="A495:D495"/>
    <mergeCell ref="E503:G503"/>
    <mergeCell ref="E502:G502"/>
    <mergeCell ref="F501:G501"/>
    <mergeCell ref="A510:D510"/>
    <mergeCell ref="A496:D496"/>
  </mergeCells>
  <dataValidations count="2">
    <dataValidation type="decimal" operator="lessThanOrEqual" allowBlank="1" showInputMessage="1" showErrorMessage="1" errorTitle="ATENÇÃO:TAXA MÍNIMA PERMITIDA" error="Observar a taxa máxima permitida da coluna &quot;E&quot;. O VALOR TOTAL MÁXIMO DO BDI ESTÁ LIMITADO A 15%." sqref="G510:I512 G514:I516 G518:I519" xr:uid="{00000000-0002-0000-0D00-000000000000}">
      <formula1>F510</formula1>
    </dataValidation>
    <dataValidation type="decimal" operator="lessThanOrEqual" allowBlank="1" showInputMessage="1" showErrorMessage="1" errorTitle="ATENÇÃO:TAXA MÍNIMA PERMITIDA" error="Observar a taxa máxima permitida da coluna &quot;E&quot;. O VALOR TOTAL MÁXIMO DO BDI ESTÁ LIMITADO A 15%." sqref="J510:K512 J518:K519 J514:K516" xr:uid="{00000000-0002-0000-0D00-000001000000}">
      <formula1>#REF!</formula1>
    </dataValidation>
  </dataValidations>
  <hyperlinks>
    <hyperlink ref="B415" r:id="rId1" display="https://www.orcafascio.com/banco/insumos" xr:uid="{00000000-0004-0000-0D00-000000000000}"/>
    <hyperlink ref="D444" r:id="rId2" display="https://www.orcafascio.com/banco/insumos" xr:uid="{00000000-0004-0000-0D00-000001000000}"/>
    <hyperlink ref="B444" r:id="rId3" display="https://www.orcafascio.com/banco/insumos" xr:uid="{00000000-0004-0000-0D00-000002000000}"/>
  </hyperlinks>
  <pageMargins left="0.511811024" right="0.511811024" top="0.78740157499999996" bottom="0.78740157499999996" header="0.31496062000000002" footer="0.31496062000000002"/>
  <pageSetup paperSize="9" orientation="landscape" r:id="rId4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Planilha14"/>
  <dimension ref="A1:E70"/>
  <sheetViews>
    <sheetView topLeftCell="A34" workbookViewId="0">
      <selection activeCell="J59" sqref="J59"/>
    </sheetView>
  </sheetViews>
  <sheetFormatPr defaultRowHeight="14.5"/>
  <cols>
    <col min="2" max="2" width="37" customWidth="1"/>
    <col min="4" max="4" width="25.453125" customWidth="1"/>
    <col min="5" max="5" width="26.7265625" customWidth="1"/>
  </cols>
  <sheetData>
    <row r="1" spans="1:5" ht="15" thickBot="1">
      <c r="A1" s="450" t="s">
        <v>115</v>
      </c>
      <c r="B1" s="451"/>
      <c r="C1" s="451"/>
      <c r="D1" s="451"/>
      <c r="E1" s="452"/>
    </row>
    <row r="2" spans="1:5">
      <c r="A2" s="18" t="s">
        <v>76</v>
      </c>
      <c r="B2" s="19" t="s">
        <v>116</v>
      </c>
      <c r="C2" s="19" t="s">
        <v>71</v>
      </c>
      <c r="D2" s="19" t="s">
        <v>131</v>
      </c>
      <c r="E2" s="20" t="s">
        <v>22</v>
      </c>
    </row>
    <row r="3" spans="1:5" ht="15" customHeight="1">
      <c r="A3" s="25">
        <v>1</v>
      </c>
      <c r="B3" s="21" t="s">
        <v>117</v>
      </c>
      <c r="C3" s="22">
        <v>10</v>
      </c>
      <c r="D3" s="23">
        <v>9.93</v>
      </c>
      <c r="E3" s="27">
        <f t="shared" ref="E3:E8" si="0">D3*C3</f>
        <v>99.3</v>
      </c>
    </row>
    <row r="4" spans="1:5">
      <c r="A4" s="25">
        <v>2</v>
      </c>
      <c r="B4" s="21" t="s">
        <v>112</v>
      </c>
      <c r="C4" s="22">
        <v>2</v>
      </c>
      <c r="D4" s="23">
        <v>72.3</v>
      </c>
      <c r="E4" s="27">
        <f t="shared" si="0"/>
        <v>144.6</v>
      </c>
    </row>
    <row r="5" spans="1:5" ht="25">
      <c r="A5" s="25">
        <v>3</v>
      </c>
      <c r="B5" s="21" t="s">
        <v>118</v>
      </c>
      <c r="C5" s="22">
        <v>4</v>
      </c>
      <c r="D5" s="23">
        <v>51.02</v>
      </c>
      <c r="E5" s="27">
        <f t="shared" si="0"/>
        <v>204.08</v>
      </c>
    </row>
    <row r="6" spans="1:5">
      <c r="A6" s="25">
        <v>4</v>
      </c>
      <c r="B6" s="21" t="s">
        <v>119</v>
      </c>
      <c r="C6" s="22">
        <v>1</v>
      </c>
      <c r="D6" s="23">
        <v>27.21</v>
      </c>
      <c r="E6" s="27">
        <f t="shared" si="0"/>
        <v>27.21</v>
      </c>
    </row>
    <row r="7" spans="1:5" ht="25">
      <c r="A7" s="25">
        <v>5</v>
      </c>
      <c r="B7" s="21" t="s">
        <v>120</v>
      </c>
      <c r="C7" s="22">
        <v>5</v>
      </c>
      <c r="D7" s="23">
        <v>42.99</v>
      </c>
      <c r="E7" s="27">
        <f t="shared" si="0"/>
        <v>214.95000000000002</v>
      </c>
    </row>
    <row r="8" spans="1:5" ht="25">
      <c r="A8" s="25">
        <v>6</v>
      </c>
      <c r="B8" s="21" t="s">
        <v>121</v>
      </c>
      <c r="C8" s="22">
        <v>2</v>
      </c>
      <c r="D8" s="23">
        <v>41.52</v>
      </c>
      <c r="E8" s="27">
        <f t="shared" si="0"/>
        <v>83.04</v>
      </c>
    </row>
    <row r="9" spans="1:5">
      <c r="A9" s="453" t="s">
        <v>122</v>
      </c>
      <c r="B9" s="453"/>
      <c r="C9" s="453"/>
      <c r="D9" s="454"/>
      <c r="E9" s="26">
        <f>SUM(E3:E8)</f>
        <v>773.18</v>
      </c>
    </row>
    <row r="10" spans="1:5" ht="15" thickBot="1">
      <c r="A10" s="448" t="s">
        <v>123</v>
      </c>
      <c r="B10" s="448"/>
      <c r="C10" s="448"/>
      <c r="D10" s="449"/>
      <c r="E10" s="24">
        <f>E9/12</f>
        <v>64.431666666666658</v>
      </c>
    </row>
    <row r="12" spans="1:5" ht="15" thickBot="1"/>
    <row r="13" spans="1:5" ht="15" thickBot="1">
      <c r="A13" s="450" t="s">
        <v>125</v>
      </c>
      <c r="B13" s="451"/>
      <c r="C13" s="451"/>
      <c r="D13" s="451"/>
      <c r="E13" s="452"/>
    </row>
    <row r="14" spans="1:5">
      <c r="A14" s="18" t="s">
        <v>76</v>
      </c>
      <c r="B14" s="19" t="s">
        <v>116</v>
      </c>
      <c r="C14" s="19" t="s">
        <v>71</v>
      </c>
      <c r="D14" s="19" t="s">
        <v>131</v>
      </c>
      <c r="E14" s="20" t="s">
        <v>22</v>
      </c>
    </row>
    <row r="15" spans="1:5" ht="25">
      <c r="A15" s="25">
        <v>1</v>
      </c>
      <c r="B15" s="21" t="s">
        <v>130</v>
      </c>
      <c r="C15" s="41">
        <v>2</v>
      </c>
      <c r="D15" s="41">
        <v>84.9</v>
      </c>
      <c r="E15" s="42">
        <f>C15*D15</f>
        <v>169.8</v>
      </c>
    </row>
    <row r="16" spans="1:5">
      <c r="A16" s="25">
        <v>2</v>
      </c>
      <c r="B16" s="43" t="s">
        <v>117</v>
      </c>
      <c r="C16" s="22">
        <v>10</v>
      </c>
      <c r="D16" s="23">
        <v>9.93</v>
      </c>
      <c r="E16" s="27">
        <f>D16*C16</f>
        <v>99.3</v>
      </c>
    </row>
    <row r="17" spans="1:5">
      <c r="A17" s="25">
        <v>3</v>
      </c>
      <c r="B17" s="21" t="s">
        <v>128</v>
      </c>
      <c r="C17" s="22">
        <v>4</v>
      </c>
      <c r="D17" s="23">
        <v>72.3</v>
      </c>
      <c r="E17" s="27">
        <f>D17*C17</f>
        <v>289.2</v>
      </c>
    </row>
    <row r="18" spans="1:5">
      <c r="A18" s="25">
        <v>4</v>
      </c>
      <c r="B18" s="21" t="s">
        <v>119</v>
      </c>
      <c r="C18" s="22">
        <v>1</v>
      </c>
      <c r="D18" s="23">
        <v>51.02</v>
      </c>
      <c r="E18" s="27">
        <f>D18*C18</f>
        <v>51.02</v>
      </c>
    </row>
    <row r="19" spans="1:5" ht="25">
      <c r="A19" s="25">
        <v>5</v>
      </c>
      <c r="B19" s="21" t="s">
        <v>129</v>
      </c>
      <c r="C19" s="22">
        <v>5</v>
      </c>
      <c r="D19" s="23">
        <v>27.21</v>
      </c>
      <c r="E19" s="27">
        <f>D19*C19</f>
        <v>136.05000000000001</v>
      </c>
    </row>
    <row r="20" spans="1:5" ht="25">
      <c r="A20" s="25">
        <v>6</v>
      </c>
      <c r="B20" s="21" t="s">
        <v>121</v>
      </c>
      <c r="C20" s="22">
        <v>2</v>
      </c>
      <c r="D20" s="23">
        <v>41.52</v>
      </c>
      <c r="E20" s="27">
        <f>D20*C20</f>
        <v>83.04</v>
      </c>
    </row>
    <row r="21" spans="1:5">
      <c r="A21" s="453" t="s">
        <v>122</v>
      </c>
      <c r="B21" s="453"/>
      <c r="C21" s="453"/>
      <c r="D21" s="454"/>
      <c r="E21" s="26">
        <f>SUM(E15:E20)</f>
        <v>828.40999999999985</v>
      </c>
    </row>
    <row r="22" spans="1:5" ht="15" thickBot="1">
      <c r="A22" s="448" t="s">
        <v>123</v>
      </c>
      <c r="B22" s="448"/>
      <c r="C22" s="448"/>
      <c r="D22" s="449"/>
      <c r="E22" s="24">
        <f>E21/12</f>
        <v>69.03416666666665</v>
      </c>
    </row>
    <row r="24" spans="1:5" ht="15" thickBot="1"/>
    <row r="25" spans="1:5" ht="15" thickBot="1">
      <c r="A25" s="450" t="s">
        <v>132</v>
      </c>
      <c r="B25" s="451"/>
      <c r="C25" s="451"/>
      <c r="D25" s="451"/>
      <c r="E25" s="452"/>
    </row>
    <row r="26" spans="1:5">
      <c r="A26" s="18" t="s">
        <v>76</v>
      </c>
      <c r="B26" s="19" t="s">
        <v>116</v>
      </c>
      <c r="C26" s="19" t="s">
        <v>71</v>
      </c>
      <c r="D26" s="19" t="s">
        <v>131</v>
      </c>
      <c r="E26" s="20" t="s">
        <v>22</v>
      </c>
    </row>
    <row r="27" spans="1:5" ht="25">
      <c r="A27" s="25">
        <v>1</v>
      </c>
      <c r="B27" s="21" t="s">
        <v>130</v>
      </c>
      <c r="C27" s="41">
        <v>2</v>
      </c>
      <c r="D27" s="41">
        <v>84.9</v>
      </c>
      <c r="E27" s="42">
        <f>C27*D27</f>
        <v>169.8</v>
      </c>
    </row>
    <row r="28" spans="1:5">
      <c r="A28" s="25">
        <v>2</v>
      </c>
      <c r="B28" s="43" t="s">
        <v>117</v>
      </c>
      <c r="C28" s="22">
        <v>10</v>
      </c>
      <c r="D28" s="23">
        <v>9.93</v>
      </c>
      <c r="E28" s="27">
        <f>D28*C28</f>
        <v>99.3</v>
      </c>
    </row>
    <row r="29" spans="1:5">
      <c r="A29" s="25">
        <v>3</v>
      </c>
      <c r="B29" s="21" t="s">
        <v>128</v>
      </c>
      <c r="C29" s="22">
        <v>4</v>
      </c>
      <c r="D29" s="23">
        <v>72.3</v>
      </c>
      <c r="E29" s="27">
        <f>D29*C29</f>
        <v>289.2</v>
      </c>
    </row>
    <row r="30" spans="1:5">
      <c r="A30" s="25">
        <v>4</v>
      </c>
      <c r="B30" s="21" t="s">
        <v>119</v>
      </c>
      <c r="C30" s="22">
        <v>1</v>
      </c>
      <c r="D30" s="23">
        <v>51.02</v>
      </c>
      <c r="E30" s="27">
        <f>D30*C30</f>
        <v>51.02</v>
      </c>
    </row>
    <row r="31" spans="1:5" ht="25">
      <c r="A31" s="25">
        <v>5</v>
      </c>
      <c r="B31" s="21" t="s">
        <v>129</v>
      </c>
      <c r="C31" s="22">
        <v>5</v>
      </c>
      <c r="D31" s="23">
        <v>27.21</v>
      </c>
      <c r="E31" s="27">
        <f>D31*C31</f>
        <v>136.05000000000001</v>
      </c>
    </row>
    <row r="32" spans="1:5" ht="25.5" thickBot="1">
      <c r="A32" s="25">
        <v>6</v>
      </c>
      <c r="B32" s="40" t="s">
        <v>121</v>
      </c>
      <c r="C32" s="22">
        <v>2</v>
      </c>
      <c r="D32" s="23">
        <v>42.99</v>
      </c>
      <c r="E32" s="27">
        <f>D32*C32</f>
        <v>85.98</v>
      </c>
    </row>
    <row r="33" spans="1:5">
      <c r="A33" s="453" t="s">
        <v>122</v>
      </c>
      <c r="B33" s="453"/>
      <c r="C33" s="453"/>
      <c r="D33" s="454"/>
      <c r="E33" s="26">
        <f>SUM(E27:E32)</f>
        <v>831.34999999999991</v>
      </c>
    </row>
    <row r="34" spans="1:5" ht="15" thickBot="1">
      <c r="A34" s="448" t="s">
        <v>123</v>
      </c>
      <c r="B34" s="448"/>
      <c r="C34" s="448"/>
      <c r="D34" s="449"/>
      <c r="E34" s="24">
        <f>E33/12</f>
        <v>69.279166666666654</v>
      </c>
    </row>
    <row r="36" spans="1:5" ht="15" thickBot="1"/>
    <row r="37" spans="1:5" ht="15" thickBot="1">
      <c r="A37" s="450" t="s">
        <v>135</v>
      </c>
      <c r="B37" s="451"/>
      <c r="C37" s="451"/>
      <c r="D37" s="451"/>
      <c r="E37" s="452"/>
    </row>
    <row r="38" spans="1:5">
      <c r="A38" s="18" t="s">
        <v>76</v>
      </c>
      <c r="B38" s="19" t="s">
        <v>116</v>
      </c>
      <c r="C38" s="19" t="s">
        <v>71</v>
      </c>
      <c r="D38" s="19" t="s">
        <v>131</v>
      </c>
      <c r="E38" s="20" t="s">
        <v>22</v>
      </c>
    </row>
    <row r="39" spans="1:5" ht="25">
      <c r="A39" s="25">
        <v>1</v>
      </c>
      <c r="B39" s="21" t="s">
        <v>130</v>
      </c>
      <c r="C39" s="41">
        <v>2</v>
      </c>
      <c r="D39" s="41">
        <v>84.9</v>
      </c>
      <c r="E39" s="42">
        <f>C39*D39</f>
        <v>169.8</v>
      </c>
    </row>
    <row r="40" spans="1:5">
      <c r="A40" s="25">
        <v>2</v>
      </c>
      <c r="B40" s="43" t="s">
        <v>117</v>
      </c>
      <c r="C40" s="22">
        <v>10</v>
      </c>
      <c r="D40" s="23">
        <v>9.93</v>
      </c>
      <c r="E40" s="27">
        <f>D40*C40</f>
        <v>99.3</v>
      </c>
    </row>
    <row r="41" spans="1:5">
      <c r="A41" s="25">
        <v>3</v>
      </c>
      <c r="B41" s="21" t="s">
        <v>128</v>
      </c>
      <c r="C41" s="22">
        <v>4</v>
      </c>
      <c r="D41" s="23">
        <v>72.3</v>
      </c>
      <c r="E41" s="27">
        <f>D41*C41</f>
        <v>289.2</v>
      </c>
    </row>
    <row r="42" spans="1:5">
      <c r="A42" s="25">
        <v>4</v>
      </c>
      <c r="B42" s="21" t="s">
        <v>119</v>
      </c>
      <c r="C42" s="22">
        <v>1</v>
      </c>
      <c r="D42" s="23">
        <v>51.02</v>
      </c>
      <c r="E42" s="27">
        <f>D42*C42</f>
        <v>51.02</v>
      </c>
    </row>
    <row r="43" spans="1:5" ht="25">
      <c r="A43" s="25">
        <v>5</v>
      </c>
      <c r="B43" s="21" t="s">
        <v>129</v>
      </c>
      <c r="C43" s="22">
        <v>5</v>
      </c>
      <c r="D43" s="23">
        <v>27.21</v>
      </c>
      <c r="E43" s="27">
        <f>D43*C43</f>
        <v>136.05000000000001</v>
      </c>
    </row>
    <row r="44" spans="1:5" ht="25.5" thickBot="1">
      <c r="A44" s="25">
        <v>6</v>
      </c>
      <c r="B44" s="40" t="s">
        <v>121</v>
      </c>
      <c r="C44" s="22">
        <v>2</v>
      </c>
      <c r="D44" s="23">
        <v>42.99</v>
      </c>
      <c r="E44" s="27">
        <f>D44*C44</f>
        <v>85.98</v>
      </c>
    </row>
    <row r="45" spans="1:5">
      <c r="A45" s="453" t="s">
        <v>122</v>
      </c>
      <c r="B45" s="453"/>
      <c r="C45" s="453"/>
      <c r="D45" s="454"/>
      <c r="E45" s="26">
        <f>SUM(E39:E44)</f>
        <v>831.34999999999991</v>
      </c>
    </row>
    <row r="46" spans="1:5" ht="15" thickBot="1">
      <c r="A46" s="448" t="s">
        <v>123</v>
      </c>
      <c r="B46" s="448"/>
      <c r="C46" s="448"/>
      <c r="D46" s="449"/>
      <c r="E46" s="24">
        <f>E45/12</f>
        <v>69.279166666666654</v>
      </c>
    </row>
    <row r="48" spans="1:5" ht="15" thickBot="1"/>
    <row r="49" spans="1:5" ht="15" thickBot="1">
      <c r="A49" s="450" t="s">
        <v>142</v>
      </c>
      <c r="B49" s="451"/>
      <c r="C49" s="451"/>
      <c r="D49" s="451"/>
      <c r="E49" s="452"/>
    </row>
    <row r="50" spans="1:5">
      <c r="A50" s="18" t="s">
        <v>76</v>
      </c>
      <c r="B50" s="19" t="s">
        <v>116</v>
      </c>
      <c r="C50" s="19" t="s">
        <v>71</v>
      </c>
      <c r="D50" s="19" t="s">
        <v>131</v>
      </c>
      <c r="E50" s="20" t="s">
        <v>22</v>
      </c>
    </row>
    <row r="51" spans="1:5" ht="25">
      <c r="A51" s="25">
        <v>1</v>
      </c>
      <c r="B51" s="21" t="s">
        <v>130</v>
      </c>
      <c r="C51" s="41">
        <v>2</v>
      </c>
      <c r="D51" s="41">
        <v>84.9</v>
      </c>
      <c r="E51" s="42">
        <f>C51*D51</f>
        <v>169.8</v>
      </c>
    </row>
    <row r="52" spans="1:5">
      <c r="A52" s="25">
        <v>2</v>
      </c>
      <c r="B52" s="43" t="s">
        <v>117</v>
      </c>
      <c r="C52" s="22">
        <v>10</v>
      </c>
      <c r="D52" s="23">
        <v>9.93</v>
      </c>
      <c r="E52" s="27">
        <f>D52*C52</f>
        <v>99.3</v>
      </c>
    </row>
    <row r="53" spans="1:5">
      <c r="A53" s="25">
        <v>3</v>
      </c>
      <c r="B53" s="21" t="s">
        <v>128</v>
      </c>
      <c r="C53" s="22">
        <v>4</v>
      </c>
      <c r="D53" s="23">
        <v>72.3</v>
      </c>
      <c r="E53" s="27">
        <f>D53*C53</f>
        <v>289.2</v>
      </c>
    </row>
    <row r="54" spans="1:5">
      <c r="A54" s="25">
        <v>4</v>
      </c>
      <c r="B54" s="21" t="s">
        <v>119</v>
      </c>
      <c r="C54" s="22">
        <v>1</v>
      </c>
      <c r="D54" s="23">
        <v>51.02</v>
      </c>
      <c r="E54" s="27">
        <f>D54*C54</f>
        <v>51.02</v>
      </c>
    </row>
    <row r="55" spans="1:5" ht="25">
      <c r="A55" s="25">
        <v>5</v>
      </c>
      <c r="B55" s="21" t="s">
        <v>129</v>
      </c>
      <c r="C55" s="22">
        <v>5</v>
      </c>
      <c r="D55" s="23">
        <v>27.21</v>
      </c>
      <c r="E55" s="27">
        <f>D55*C55</f>
        <v>136.05000000000001</v>
      </c>
    </row>
    <row r="56" spans="1:5" ht="25.5" thickBot="1">
      <c r="A56" s="25">
        <v>6</v>
      </c>
      <c r="B56" s="40" t="s">
        <v>121</v>
      </c>
      <c r="C56" s="22">
        <v>2</v>
      </c>
      <c r="D56" s="23">
        <v>42.99</v>
      </c>
      <c r="E56" s="27">
        <f>D56*C56</f>
        <v>85.98</v>
      </c>
    </row>
    <row r="57" spans="1:5">
      <c r="A57" s="453" t="s">
        <v>122</v>
      </c>
      <c r="B57" s="453"/>
      <c r="C57" s="453"/>
      <c r="D57" s="454"/>
      <c r="E57" s="26">
        <f>SUM(E51:E56)</f>
        <v>831.34999999999991</v>
      </c>
    </row>
    <row r="58" spans="1:5" ht="15" thickBot="1">
      <c r="A58" s="448" t="s">
        <v>123</v>
      </c>
      <c r="B58" s="448"/>
      <c r="C58" s="448"/>
      <c r="D58" s="449"/>
      <c r="E58" s="24">
        <f>E57/12</f>
        <v>69.279166666666654</v>
      </c>
    </row>
    <row r="60" spans="1:5" ht="15" thickBot="1"/>
    <row r="61" spans="1:5" ht="15" thickBot="1">
      <c r="A61" s="450" t="s">
        <v>143</v>
      </c>
      <c r="B61" s="451"/>
      <c r="C61" s="451"/>
      <c r="D61" s="451"/>
      <c r="E61" s="452"/>
    </row>
    <row r="62" spans="1:5">
      <c r="A62" s="18" t="s">
        <v>76</v>
      </c>
      <c r="B62" s="19" t="s">
        <v>116</v>
      </c>
      <c r="C62" s="19" t="s">
        <v>71</v>
      </c>
      <c r="D62" s="19" t="s">
        <v>131</v>
      </c>
      <c r="E62" s="20" t="s">
        <v>22</v>
      </c>
    </row>
    <row r="63" spans="1:5" ht="25">
      <c r="A63" s="25">
        <v>1</v>
      </c>
      <c r="B63" s="21" t="s">
        <v>130</v>
      </c>
      <c r="C63" s="41">
        <v>2</v>
      </c>
      <c r="D63" s="41">
        <v>84.9</v>
      </c>
      <c r="E63" s="42">
        <f>C63*D63</f>
        <v>169.8</v>
      </c>
    </row>
    <row r="64" spans="1:5">
      <c r="A64" s="25">
        <v>2</v>
      </c>
      <c r="B64" s="43" t="s">
        <v>117</v>
      </c>
      <c r="C64" s="22">
        <v>10</v>
      </c>
      <c r="D64" s="23">
        <v>9.93</v>
      </c>
      <c r="E64" s="27">
        <f>D64*C64</f>
        <v>99.3</v>
      </c>
    </row>
    <row r="65" spans="1:5">
      <c r="A65" s="25">
        <v>3</v>
      </c>
      <c r="B65" s="21" t="s">
        <v>128</v>
      </c>
      <c r="C65" s="22">
        <v>4</v>
      </c>
      <c r="D65" s="23">
        <v>72.3</v>
      </c>
      <c r="E65" s="27">
        <f>D65*C65</f>
        <v>289.2</v>
      </c>
    </row>
    <row r="66" spans="1:5">
      <c r="A66" s="25">
        <v>4</v>
      </c>
      <c r="B66" s="21" t="s">
        <v>119</v>
      </c>
      <c r="C66" s="22">
        <v>1</v>
      </c>
      <c r="D66" s="23">
        <v>51.02</v>
      </c>
      <c r="E66" s="27">
        <f>D66*C66</f>
        <v>51.02</v>
      </c>
    </row>
    <row r="67" spans="1:5" ht="25">
      <c r="A67" s="25">
        <v>5</v>
      </c>
      <c r="B67" s="21" t="s">
        <v>129</v>
      </c>
      <c r="C67" s="22">
        <v>5</v>
      </c>
      <c r="D67" s="23">
        <v>27.21</v>
      </c>
      <c r="E67" s="27">
        <f>D67*C67</f>
        <v>136.05000000000001</v>
      </c>
    </row>
    <row r="68" spans="1:5" ht="25.5" thickBot="1">
      <c r="A68" s="25">
        <v>6</v>
      </c>
      <c r="B68" s="40" t="s">
        <v>121</v>
      </c>
      <c r="C68" s="22">
        <v>2</v>
      </c>
      <c r="D68" s="23">
        <v>42.99</v>
      </c>
      <c r="E68" s="27">
        <f>D68*C68</f>
        <v>85.98</v>
      </c>
    </row>
    <row r="69" spans="1:5">
      <c r="A69" s="453" t="s">
        <v>122</v>
      </c>
      <c r="B69" s="453"/>
      <c r="C69" s="453"/>
      <c r="D69" s="454"/>
      <c r="E69" s="26">
        <f>SUM(E63:E68)</f>
        <v>831.34999999999991</v>
      </c>
    </row>
    <row r="70" spans="1:5" ht="15" thickBot="1">
      <c r="A70" s="448" t="s">
        <v>123</v>
      </c>
      <c r="B70" s="448"/>
      <c r="C70" s="448"/>
      <c r="D70" s="449"/>
      <c r="E70" s="24">
        <f>E69/12</f>
        <v>69.279166666666654</v>
      </c>
    </row>
  </sheetData>
  <mergeCells count="18">
    <mergeCell ref="A22:D22"/>
    <mergeCell ref="A9:D9"/>
    <mergeCell ref="A10:D10"/>
    <mergeCell ref="A1:E1"/>
    <mergeCell ref="A13:E13"/>
    <mergeCell ref="A21:D21"/>
    <mergeCell ref="A70:D70"/>
    <mergeCell ref="A25:E25"/>
    <mergeCell ref="A33:D33"/>
    <mergeCell ref="A34:D34"/>
    <mergeCell ref="A37:E37"/>
    <mergeCell ref="A45:D45"/>
    <mergeCell ref="A46:D46"/>
    <mergeCell ref="A49:E49"/>
    <mergeCell ref="A57:D57"/>
    <mergeCell ref="A58:D58"/>
    <mergeCell ref="A61:E61"/>
    <mergeCell ref="A69:D6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Planilha15"/>
  <dimension ref="A1:H17"/>
  <sheetViews>
    <sheetView workbookViewId="0">
      <selection activeCell="H14" sqref="H14"/>
    </sheetView>
  </sheetViews>
  <sheetFormatPr defaultColWidth="9.1796875" defaultRowHeight="14.5"/>
  <cols>
    <col min="1" max="1" width="30.54296875" style="45" customWidth="1"/>
    <col min="2" max="2" width="11.453125" style="45" bestFit="1" customWidth="1"/>
    <col min="3" max="3" width="16.1796875" style="45" customWidth="1"/>
    <col min="4" max="4" width="14.81640625" style="45" customWidth="1"/>
    <col min="5" max="5" width="17.1796875" style="45" customWidth="1"/>
    <col min="6" max="6" width="19.7265625" style="45" customWidth="1"/>
    <col min="7" max="7" width="13.26953125" style="45" bestFit="1" customWidth="1"/>
    <col min="8" max="8" width="10.1796875" style="45" bestFit="1" customWidth="1"/>
    <col min="9" max="16384" width="9.1796875" style="45"/>
  </cols>
  <sheetData>
    <row r="1" spans="1:8">
      <c r="A1" s="410" t="s">
        <v>172</v>
      </c>
      <c r="B1" s="410"/>
      <c r="C1" s="410"/>
      <c r="D1" s="410"/>
      <c r="E1" s="410"/>
      <c r="F1" s="410"/>
      <c r="G1" s="410"/>
    </row>
    <row r="2" spans="1:8">
      <c r="A2" s="410" t="s">
        <v>153</v>
      </c>
      <c r="B2" s="410"/>
      <c r="C2" s="410"/>
      <c r="D2" s="410"/>
      <c r="E2" s="410"/>
      <c r="F2" s="410"/>
      <c r="G2" s="410"/>
    </row>
    <row r="3" spans="1:8">
      <c r="A3" s="410" t="s">
        <v>154</v>
      </c>
      <c r="B3" s="410"/>
      <c r="C3" s="410"/>
      <c r="D3" s="410"/>
      <c r="E3" s="410"/>
      <c r="F3" s="410"/>
      <c r="G3" s="410"/>
    </row>
    <row r="4" spans="1:8" ht="43.5">
      <c r="A4" s="53" t="s">
        <v>171</v>
      </c>
      <c r="B4" s="54" t="s">
        <v>155</v>
      </c>
      <c r="C4" s="54" t="s">
        <v>173</v>
      </c>
      <c r="D4" s="54" t="s">
        <v>156</v>
      </c>
      <c r="E4" s="54" t="s">
        <v>157</v>
      </c>
      <c r="F4" s="54" t="s">
        <v>158</v>
      </c>
      <c r="G4" s="54" t="s">
        <v>159</v>
      </c>
    </row>
    <row r="5" spans="1:8">
      <c r="A5" s="44" t="s">
        <v>160</v>
      </c>
      <c r="B5" s="177">
        <f>ENGENHEIROS!D129</f>
        <v>67.526328586813634</v>
      </c>
      <c r="C5" s="52">
        <v>10</v>
      </c>
      <c r="D5" s="49">
        <f t="shared" ref="D5:D10" si="0">B5*C5</f>
        <v>675.26328586813634</v>
      </c>
      <c r="E5" s="50">
        <f>0.7*D5*1.5</f>
        <v>709.02645016154304</v>
      </c>
      <c r="F5" s="50">
        <f>0.3*D5*2</f>
        <v>405.1579715208818</v>
      </c>
      <c r="G5" s="55">
        <f t="shared" ref="G5:G10" si="1">E5+F5</f>
        <v>1114.1844216824247</v>
      </c>
    </row>
    <row r="6" spans="1:8">
      <c r="A6" s="44" t="s">
        <v>161</v>
      </c>
      <c r="B6" s="177">
        <f>'MECÂNICO DE REFRIGERAÇÃO'!D128</f>
        <v>17.368839510545456</v>
      </c>
      <c r="C6" s="52">
        <v>20</v>
      </c>
      <c r="D6" s="49">
        <f t="shared" si="0"/>
        <v>347.37679021090912</v>
      </c>
      <c r="E6" s="50">
        <f>0.3*D6*1.5</f>
        <v>156.3195555949091</v>
      </c>
      <c r="F6" s="50">
        <f>D6*2*0.15</f>
        <v>104.21303706327274</v>
      </c>
      <c r="G6" s="55">
        <f t="shared" si="1"/>
        <v>260.53259265818184</v>
      </c>
    </row>
    <row r="7" spans="1:8">
      <c r="A7" s="44" t="s">
        <v>162</v>
      </c>
      <c r="B7" s="177">
        <f>SUM('OFICIAL CBA'!D128+'OFICIAL SIC'!D128+'OFICIAL BRG'!D128+'OFICIAL ROO'!D128+'OFICIAL CAE'!D128)/5</f>
        <v>23.791354319781817</v>
      </c>
      <c r="C7" s="52">
        <v>10</v>
      </c>
      <c r="D7" s="49">
        <f>B7*C7</f>
        <v>237.91354319781817</v>
      </c>
      <c r="E7" s="50">
        <f>0.3*D7*1.5</f>
        <v>107.06109443901818</v>
      </c>
      <c r="F7" s="50">
        <f>D7*2*0.15</f>
        <v>71.374062959345451</v>
      </c>
      <c r="G7" s="55">
        <f t="shared" si="1"/>
        <v>178.43515739836363</v>
      </c>
    </row>
    <row r="8" spans="1:8">
      <c r="A8" s="44" t="s">
        <v>163</v>
      </c>
      <c r="B8" s="177">
        <f>'TÉCNICO EM ELETROTÉCNICA '!D128</f>
        <v>25.552978348672724</v>
      </c>
      <c r="C8" s="52">
        <v>20</v>
      </c>
      <c r="D8" s="49">
        <f t="shared" si="0"/>
        <v>511.05956697345448</v>
      </c>
      <c r="E8" s="50">
        <f>0.3*D8*1.5</f>
        <v>229.97680513805452</v>
      </c>
      <c r="F8" s="50">
        <f>D8*2*0.15</f>
        <v>153.31787009203634</v>
      </c>
      <c r="G8" s="55">
        <f t="shared" si="1"/>
        <v>383.29467523009089</v>
      </c>
    </row>
    <row r="9" spans="1:8">
      <c r="A9" s="44" t="s">
        <v>164</v>
      </c>
      <c r="B9" s="177">
        <f>ELETRICISTA!D128</f>
        <v>23.95394181450818</v>
      </c>
      <c r="C9" s="52">
        <v>20</v>
      </c>
      <c r="D9" s="49">
        <f t="shared" si="0"/>
        <v>479.07883629016362</v>
      </c>
      <c r="E9" s="50">
        <f>0.3*D9*1.5</f>
        <v>215.58547633057361</v>
      </c>
      <c r="F9" s="50">
        <f>D9*2*0.15</f>
        <v>143.72365088704908</v>
      </c>
      <c r="G9" s="55">
        <f t="shared" si="1"/>
        <v>359.30912721762269</v>
      </c>
    </row>
    <row r="10" spans="1:8">
      <c r="A10" s="44" t="s">
        <v>165</v>
      </c>
      <c r="B10" s="177">
        <f>'AUX MANUTENÇÃO PREDIAL'!D128</f>
        <v>18.051650067190906</v>
      </c>
      <c r="C10" s="52">
        <v>20</v>
      </c>
      <c r="D10" s="49">
        <f t="shared" si="0"/>
        <v>361.03300134381811</v>
      </c>
      <c r="E10" s="50">
        <f>0.3*D10*1.5</f>
        <v>162.46485060471815</v>
      </c>
      <c r="F10" s="50">
        <f>D10*2*0.15</f>
        <v>108.30990040314543</v>
      </c>
      <c r="G10" s="55">
        <f t="shared" si="1"/>
        <v>270.77475100786359</v>
      </c>
    </row>
    <row r="11" spans="1:8">
      <c r="A11" s="455" t="s">
        <v>166</v>
      </c>
      <c r="B11" s="455"/>
      <c r="C11" s="455"/>
      <c r="D11" s="455"/>
      <c r="E11" s="455"/>
      <c r="F11" s="455"/>
      <c r="G11" s="46">
        <f>SUM(G5:G10)</f>
        <v>2566.5307251945469</v>
      </c>
    </row>
    <row r="12" spans="1:8">
      <c r="A12" s="455" t="s">
        <v>167</v>
      </c>
      <c r="B12" s="455"/>
      <c r="C12" s="455"/>
      <c r="D12" s="455"/>
      <c r="E12" s="455"/>
      <c r="F12" s="455"/>
      <c r="G12" s="47">
        <v>0.23448210344827625</v>
      </c>
    </row>
    <row r="13" spans="1:8">
      <c r="A13" s="455" t="s">
        <v>168</v>
      </c>
      <c r="B13" s="455"/>
      <c r="C13" s="455"/>
      <c r="D13" s="455"/>
      <c r="E13" s="455"/>
      <c r="F13" s="455"/>
      <c r="G13" s="58">
        <f>G11*(1+G12)</f>
        <v>3168.3362482027942</v>
      </c>
      <c r="H13" s="484"/>
    </row>
    <row r="14" spans="1:8">
      <c r="A14" s="455" t="s">
        <v>169</v>
      </c>
      <c r="B14" s="455"/>
      <c r="C14" s="455"/>
      <c r="D14" s="455"/>
      <c r="E14" s="455"/>
      <c r="F14" s="455"/>
      <c r="G14" s="48">
        <f>G13*12</f>
        <v>38020.034978433527</v>
      </c>
      <c r="H14" s="57">
        <f>G14/1200</f>
        <v>31.683362482027938</v>
      </c>
    </row>
    <row r="15" spans="1:8">
      <c r="A15" s="51"/>
      <c r="B15" s="51"/>
      <c r="C15" s="51"/>
      <c r="D15" s="51"/>
      <c r="E15" s="51"/>
      <c r="F15" s="51"/>
      <c r="G15" s="51"/>
    </row>
    <row r="16" spans="1:8">
      <c r="A16" s="456" t="s">
        <v>170</v>
      </c>
      <c r="B16" s="456"/>
      <c r="C16" s="456"/>
      <c r="D16" s="456"/>
      <c r="E16" s="456"/>
      <c r="F16" s="456"/>
      <c r="G16" s="456"/>
    </row>
    <row r="17" spans="1:7">
      <c r="A17" s="456"/>
      <c r="B17" s="456"/>
      <c r="C17" s="456"/>
      <c r="D17" s="456"/>
      <c r="E17" s="456"/>
      <c r="F17" s="456"/>
      <c r="G17" s="456"/>
    </row>
  </sheetData>
  <mergeCells count="8">
    <mergeCell ref="A14:F14"/>
    <mergeCell ref="A16:G17"/>
    <mergeCell ref="A1:G1"/>
    <mergeCell ref="A2:G2"/>
    <mergeCell ref="A3:G3"/>
    <mergeCell ref="A11:F11"/>
    <mergeCell ref="A12:F12"/>
    <mergeCell ref="A13:F1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Planilha16"/>
  <dimension ref="A1:IV46"/>
  <sheetViews>
    <sheetView workbookViewId="0">
      <selection activeCell="B2" sqref="B2:D37"/>
    </sheetView>
  </sheetViews>
  <sheetFormatPr defaultColWidth="62.453125" defaultRowHeight="13"/>
  <cols>
    <col min="1" max="1" width="9.1796875" style="80" customWidth="1"/>
    <col min="2" max="2" width="8" style="80" customWidth="1"/>
    <col min="3" max="3" width="62.453125" style="80" customWidth="1"/>
    <col min="4" max="4" width="10.54296875" style="81" customWidth="1"/>
    <col min="5" max="5" width="9.26953125" style="80" customWidth="1"/>
    <col min="6" max="254" width="9.1796875" style="80" customWidth="1"/>
    <col min="255" max="255" width="8" style="80" customWidth="1"/>
    <col min="256" max="16384" width="62.453125" style="80"/>
  </cols>
  <sheetData>
    <row r="1" spans="1:256" ht="13.5" thickBot="1">
      <c r="B1" s="83"/>
      <c r="D1" s="84"/>
      <c r="E1" s="85"/>
    </row>
    <row r="2" spans="1:256" ht="13.5" thickBot="1">
      <c r="B2" s="458" t="s">
        <v>730</v>
      </c>
      <c r="C2" s="459"/>
      <c r="D2" s="460"/>
      <c r="E2" s="85"/>
    </row>
    <row r="3" spans="1:256" ht="13.5" thickBot="1">
      <c r="B3" s="458" t="s">
        <v>731</v>
      </c>
      <c r="C3" s="459"/>
      <c r="D3" s="460"/>
    </row>
    <row r="4" spans="1:256" ht="13.5" thickBot="1">
      <c r="B4" s="461"/>
      <c r="C4" s="462"/>
      <c r="D4" s="463"/>
    </row>
    <row r="5" spans="1:256" ht="13.5" thickBot="1">
      <c r="A5" s="86"/>
      <c r="B5" s="87" t="s">
        <v>76</v>
      </c>
      <c r="C5" s="87" t="s">
        <v>732</v>
      </c>
      <c r="D5" s="88" t="s">
        <v>733</v>
      </c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/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  <c r="HU5" s="86"/>
      <c r="HV5" s="86"/>
      <c r="HW5" s="86"/>
      <c r="HX5" s="86"/>
      <c r="HY5" s="86"/>
      <c r="HZ5" s="86"/>
      <c r="IA5" s="86"/>
      <c r="IB5" s="86"/>
      <c r="IC5" s="86"/>
      <c r="ID5" s="86"/>
      <c r="IE5" s="86"/>
      <c r="IF5" s="86"/>
      <c r="IG5" s="86"/>
      <c r="IH5" s="86"/>
      <c r="II5" s="86"/>
      <c r="IJ5" s="86"/>
      <c r="IK5" s="86"/>
      <c r="IL5" s="86"/>
      <c r="IM5" s="86"/>
      <c r="IN5" s="86"/>
      <c r="IO5" s="86"/>
      <c r="IP5" s="86"/>
      <c r="IQ5" s="86"/>
      <c r="IR5" s="86"/>
      <c r="IS5" s="86"/>
      <c r="IT5" s="86"/>
      <c r="IU5" s="86"/>
      <c r="IV5" s="86"/>
    </row>
    <row r="6" spans="1:256">
      <c r="A6" s="86"/>
      <c r="B6" s="89">
        <v>1</v>
      </c>
      <c r="C6" s="90" t="s">
        <v>734</v>
      </c>
      <c r="D6" s="91">
        <v>0.05</v>
      </c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86"/>
      <c r="DZ6" s="86"/>
      <c r="EA6" s="86"/>
      <c r="EB6" s="86"/>
      <c r="EC6" s="86"/>
      <c r="ED6" s="86"/>
      <c r="EE6" s="86"/>
      <c r="EF6" s="86"/>
      <c r="EG6" s="86"/>
      <c r="EH6" s="86"/>
      <c r="EI6" s="86"/>
      <c r="EJ6" s="86"/>
      <c r="EK6" s="86"/>
      <c r="EL6" s="86"/>
      <c r="EM6" s="86"/>
      <c r="EN6" s="86"/>
      <c r="EO6" s="86"/>
      <c r="EP6" s="86"/>
      <c r="EQ6" s="86"/>
      <c r="ER6" s="86"/>
      <c r="ES6" s="86"/>
      <c r="ET6" s="86"/>
      <c r="EU6" s="86"/>
      <c r="EV6" s="86"/>
      <c r="EW6" s="86"/>
      <c r="EX6" s="86"/>
      <c r="EY6" s="86"/>
      <c r="EZ6" s="86"/>
      <c r="FA6" s="86"/>
      <c r="FB6" s="86"/>
      <c r="FC6" s="86"/>
      <c r="FD6" s="86"/>
      <c r="FE6" s="86"/>
      <c r="FF6" s="86"/>
      <c r="FG6" s="86"/>
      <c r="FH6" s="86"/>
      <c r="FI6" s="86"/>
      <c r="FJ6" s="86"/>
      <c r="FK6" s="86"/>
      <c r="FL6" s="86"/>
      <c r="FM6" s="86"/>
      <c r="FN6" s="86"/>
      <c r="FO6" s="86"/>
      <c r="FP6" s="86"/>
      <c r="FQ6" s="86"/>
      <c r="FR6" s="86"/>
      <c r="FS6" s="86"/>
      <c r="FT6" s="86"/>
      <c r="FU6" s="86"/>
      <c r="FV6" s="86"/>
      <c r="FW6" s="86"/>
      <c r="FX6" s="86"/>
      <c r="FY6" s="86"/>
      <c r="FZ6" s="86"/>
      <c r="GA6" s="86"/>
      <c r="GB6" s="86"/>
      <c r="GC6" s="86"/>
      <c r="GD6" s="86"/>
      <c r="GE6" s="86"/>
      <c r="GF6" s="86"/>
      <c r="GG6" s="86"/>
      <c r="GH6" s="86"/>
      <c r="GI6" s="86"/>
      <c r="GJ6" s="86"/>
      <c r="GK6" s="86"/>
      <c r="GL6" s="86"/>
      <c r="GM6" s="86"/>
      <c r="GN6" s="86"/>
      <c r="GO6" s="86"/>
      <c r="GP6" s="86"/>
      <c r="GQ6" s="86"/>
      <c r="GR6" s="86"/>
      <c r="GS6" s="86"/>
      <c r="GT6" s="86"/>
      <c r="GU6" s="86"/>
      <c r="GV6" s="86"/>
      <c r="GW6" s="86"/>
      <c r="GX6" s="86"/>
      <c r="GY6" s="86"/>
      <c r="GZ6" s="86"/>
      <c r="HA6" s="86"/>
      <c r="HB6" s="86"/>
      <c r="HC6" s="86"/>
      <c r="HD6" s="86"/>
      <c r="HE6" s="86"/>
      <c r="HF6" s="86"/>
      <c r="HG6" s="86"/>
      <c r="HH6" s="86"/>
      <c r="HI6" s="86"/>
      <c r="HJ6" s="86"/>
      <c r="HK6" s="86"/>
      <c r="HL6" s="86"/>
      <c r="HM6" s="86"/>
      <c r="HN6" s="86"/>
      <c r="HO6" s="86"/>
      <c r="HP6" s="86"/>
      <c r="HQ6" s="86"/>
      <c r="HR6" s="86"/>
      <c r="HS6" s="86"/>
      <c r="HT6" s="86"/>
      <c r="HU6" s="86"/>
      <c r="HV6" s="86"/>
      <c r="HW6" s="86"/>
      <c r="HX6" s="86"/>
      <c r="HY6" s="86"/>
      <c r="HZ6" s="86"/>
      <c r="IA6" s="86"/>
      <c r="IB6" s="86"/>
      <c r="IC6" s="86"/>
      <c r="ID6" s="86"/>
      <c r="IE6" s="86"/>
      <c r="IF6" s="86"/>
      <c r="IG6" s="86"/>
      <c r="IH6" s="86"/>
      <c r="II6" s="86"/>
      <c r="IJ6" s="86"/>
      <c r="IK6" s="86"/>
      <c r="IL6" s="86"/>
      <c r="IM6" s="86"/>
      <c r="IN6" s="86"/>
      <c r="IO6" s="86"/>
      <c r="IP6" s="86"/>
      <c r="IQ6" s="86"/>
      <c r="IR6" s="86"/>
      <c r="IS6" s="86"/>
      <c r="IT6" s="86"/>
      <c r="IU6" s="86"/>
      <c r="IV6" s="86"/>
    </row>
    <row r="7" spans="1:256">
      <c r="A7" s="86"/>
      <c r="B7" s="92">
        <v>2</v>
      </c>
      <c r="C7" s="93" t="s">
        <v>735</v>
      </c>
      <c r="D7" s="94">
        <v>1.77E-2</v>
      </c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  <c r="CN7" s="86"/>
      <c r="CO7" s="86"/>
      <c r="CP7" s="86"/>
      <c r="CQ7" s="86"/>
      <c r="CR7" s="86"/>
      <c r="CS7" s="86"/>
      <c r="CT7" s="86"/>
      <c r="CU7" s="86"/>
      <c r="CV7" s="86"/>
      <c r="CW7" s="86"/>
      <c r="CX7" s="86"/>
      <c r="CY7" s="86"/>
      <c r="CZ7" s="86"/>
      <c r="DA7" s="86"/>
      <c r="DB7" s="86"/>
      <c r="DC7" s="86"/>
      <c r="DD7" s="86"/>
      <c r="DE7" s="86"/>
      <c r="DF7" s="86"/>
      <c r="DG7" s="86"/>
      <c r="DH7" s="86"/>
      <c r="DI7" s="86"/>
      <c r="DJ7" s="86"/>
      <c r="DK7" s="86"/>
      <c r="DL7" s="86"/>
      <c r="DM7" s="86"/>
      <c r="DN7" s="86"/>
      <c r="DO7" s="86"/>
      <c r="DP7" s="86"/>
      <c r="DQ7" s="86"/>
      <c r="DR7" s="86"/>
      <c r="DS7" s="86"/>
      <c r="DT7" s="86"/>
      <c r="DU7" s="86"/>
      <c r="DV7" s="86"/>
      <c r="DW7" s="86"/>
      <c r="DX7" s="86"/>
      <c r="DY7" s="86"/>
      <c r="DZ7" s="86"/>
      <c r="EA7" s="86"/>
      <c r="EB7" s="86"/>
      <c r="EC7" s="86"/>
      <c r="ED7" s="86"/>
      <c r="EE7" s="86"/>
      <c r="EF7" s="86"/>
      <c r="EG7" s="86"/>
      <c r="EH7" s="86"/>
      <c r="EI7" s="86"/>
      <c r="EJ7" s="86"/>
      <c r="EK7" s="86"/>
      <c r="EL7" s="86"/>
      <c r="EM7" s="86"/>
      <c r="EN7" s="86"/>
      <c r="EO7" s="86"/>
      <c r="EP7" s="86"/>
      <c r="EQ7" s="86"/>
      <c r="ER7" s="86"/>
      <c r="ES7" s="86"/>
      <c r="ET7" s="86"/>
      <c r="EU7" s="86"/>
      <c r="EV7" s="86"/>
      <c r="EW7" s="86"/>
      <c r="EX7" s="86"/>
      <c r="EY7" s="86"/>
      <c r="EZ7" s="86"/>
      <c r="FA7" s="86"/>
      <c r="FB7" s="86"/>
      <c r="FC7" s="86"/>
      <c r="FD7" s="86"/>
      <c r="FE7" s="86"/>
      <c r="FF7" s="86"/>
      <c r="FG7" s="86"/>
      <c r="FH7" s="86"/>
      <c r="FI7" s="86"/>
      <c r="FJ7" s="86"/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86"/>
      <c r="GZ7" s="86"/>
      <c r="HA7" s="86"/>
      <c r="HB7" s="86"/>
      <c r="HC7" s="86"/>
      <c r="HD7" s="86"/>
      <c r="HE7" s="86"/>
      <c r="HF7" s="86"/>
      <c r="HG7" s="86"/>
      <c r="HH7" s="86"/>
      <c r="HI7" s="86"/>
      <c r="HJ7" s="86"/>
      <c r="HK7" s="86"/>
      <c r="HL7" s="86"/>
      <c r="HM7" s="86"/>
      <c r="HN7" s="86"/>
      <c r="HO7" s="86"/>
      <c r="HP7" s="86"/>
      <c r="HQ7" s="86"/>
      <c r="HR7" s="86"/>
      <c r="HS7" s="86"/>
      <c r="HT7" s="86"/>
      <c r="HU7" s="86"/>
      <c r="HV7" s="86"/>
      <c r="HW7" s="86"/>
      <c r="HX7" s="86"/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</row>
    <row r="8" spans="1:256">
      <c r="A8" s="86"/>
      <c r="B8" s="92">
        <v>3</v>
      </c>
      <c r="C8" s="93" t="s">
        <v>736</v>
      </c>
      <c r="D8" s="94">
        <v>5.8999999999999999E-3</v>
      </c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6"/>
      <c r="DA8" s="86"/>
      <c r="DB8" s="86"/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6"/>
      <c r="EJ8" s="86"/>
      <c r="EK8" s="86"/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6"/>
      <c r="FS8" s="86"/>
      <c r="FT8" s="86"/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86"/>
      <c r="GK8" s="86"/>
      <c r="GL8" s="86"/>
      <c r="GM8" s="86"/>
      <c r="GN8" s="86"/>
      <c r="GO8" s="86"/>
      <c r="GP8" s="86"/>
      <c r="GQ8" s="86"/>
      <c r="GR8" s="86"/>
      <c r="GS8" s="86"/>
      <c r="GT8" s="86"/>
      <c r="GU8" s="86"/>
      <c r="GV8" s="86"/>
      <c r="GW8" s="86"/>
      <c r="GX8" s="86"/>
      <c r="GY8" s="86"/>
      <c r="GZ8" s="86"/>
      <c r="HA8" s="86"/>
      <c r="HB8" s="86"/>
      <c r="HC8" s="86"/>
      <c r="HD8" s="86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86"/>
      <c r="IA8" s="86"/>
      <c r="IB8" s="86"/>
      <c r="IC8" s="86"/>
      <c r="ID8" s="86"/>
      <c r="IE8" s="86"/>
      <c r="IF8" s="86"/>
      <c r="IG8" s="86"/>
      <c r="IH8" s="86"/>
      <c r="II8" s="86"/>
      <c r="IJ8" s="86"/>
      <c r="IK8" s="86"/>
      <c r="IL8" s="86"/>
      <c r="IM8" s="86"/>
      <c r="IN8" s="86"/>
      <c r="IO8" s="86"/>
      <c r="IP8" s="86"/>
      <c r="IQ8" s="86"/>
      <c r="IR8" s="86"/>
      <c r="IS8" s="86"/>
      <c r="IT8" s="86"/>
      <c r="IU8" s="86"/>
      <c r="IV8" s="86"/>
    </row>
    <row r="9" spans="1:256">
      <c r="A9" s="86"/>
      <c r="B9" s="92">
        <v>4</v>
      </c>
      <c r="C9" s="93" t="s">
        <v>737</v>
      </c>
      <c r="D9" s="94">
        <f>D23</f>
        <v>8.6499999999999994E-2</v>
      </c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86"/>
      <c r="FK9" s="86"/>
      <c r="FL9" s="86"/>
      <c r="FM9" s="86"/>
      <c r="FN9" s="86"/>
      <c r="FO9" s="86"/>
      <c r="FP9" s="86"/>
      <c r="FQ9" s="86"/>
      <c r="FR9" s="86"/>
      <c r="FS9" s="86"/>
      <c r="FT9" s="86"/>
      <c r="FU9" s="86"/>
      <c r="FV9" s="86"/>
      <c r="FW9" s="86"/>
      <c r="FX9" s="86"/>
      <c r="FY9" s="86"/>
      <c r="FZ9" s="86"/>
      <c r="GA9" s="86"/>
      <c r="GB9" s="86"/>
      <c r="GC9" s="86"/>
      <c r="GD9" s="86"/>
      <c r="GE9" s="86"/>
      <c r="GF9" s="86"/>
      <c r="GG9" s="86"/>
      <c r="GH9" s="86"/>
      <c r="GI9" s="86"/>
      <c r="GJ9" s="86"/>
      <c r="GK9" s="86"/>
      <c r="GL9" s="86"/>
      <c r="GM9" s="86"/>
      <c r="GN9" s="86"/>
      <c r="GO9" s="86"/>
      <c r="GP9" s="86"/>
      <c r="GQ9" s="86"/>
      <c r="GR9" s="86"/>
      <c r="GS9" s="86"/>
      <c r="GT9" s="86"/>
      <c r="GU9" s="86"/>
      <c r="GV9" s="86"/>
      <c r="GW9" s="86"/>
      <c r="GX9" s="86"/>
      <c r="GY9" s="86"/>
      <c r="GZ9" s="86"/>
      <c r="HA9" s="86"/>
      <c r="HB9" s="86"/>
      <c r="HC9" s="86"/>
      <c r="HD9" s="86"/>
      <c r="HE9" s="86"/>
      <c r="HF9" s="86"/>
      <c r="HG9" s="86"/>
      <c r="HH9" s="86"/>
      <c r="HI9" s="86"/>
      <c r="HJ9" s="86"/>
      <c r="HK9" s="86"/>
      <c r="HL9" s="86"/>
      <c r="HM9" s="86"/>
      <c r="HN9" s="86"/>
      <c r="HO9" s="86"/>
      <c r="HP9" s="86"/>
      <c r="HQ9" s="86"/>
      <c r="HR9" s="86"/>
      <c r="HS9" s="86"/>
      <c r="HT9" s="86"/>
      <c r="HU9" s="86"/>
      <c r="HV9" s="86"/>
      <c r="HW9" s="86"/>
      <c r="HX9" s="86"/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</row>
    <row r="10" spans="1:256" ht="13.5" thickBot="1">
      <c r="A10" s="86"/>
      <c r="B10" s="95">
        <v>5</v>
      </c>
      <c r="C10" s="96" t="s">
        <v>738</v>
      </c>
      <c r="D10" s="97">
        <v>0.05</v>
      </c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  <c r="DF10" s="86"/>
      <c r="DG10" s="86"/>
      <c r="DH10" s="86"/>
      <c r="DI10" s="86"/>
      <c r="DJ10" s="86"/>
      <c r="DK10" s="86"/>
      <c r="DL10" s="86"/>
      <c r="DM10" s="86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86"/>
      <c r="FK10" s="86"/>
      <c r="FL10" s="86"/>
      <c r="FM10" s="86"/>
      <c r="FN10" s="86"/>
      <c r="FO10" s="86"/>
      <c r="FP10" s="86"/>
      <c r="FQ10" s="86"/>
      <c r="FR10" s="86"/>
      <c r="FS10" s="86"/>
      <c r="FT10" s="86"/>
      <c r="FU10" s="86"/>
      <c r="FV10" s="86"/>
      <c r="FW10" s="86"/>
      <c r="FX10" s="86"/>
      <c r="FY10" s="86"/>
      <c r="FZ10" s="86"/>
      <c r="GA10" s="86"/>
      <c r="GB10" s="86"/>
      <c r="GC10" s="86"/>
      <c r="GD10" s="86"/>
      <c r="GE10" s="86"/>
      <c r="GF10" s="86"/>
      <c r="GG10" s="86"/>
      <c r="GH10" s="86"/>
      <c r="GI10" s="86"/>
      <c r="GJ10" s="86"/>
      <c r="GK10" s="86"/>
      <c r="GL10" s="86"/>
      <c r="GM10" s="86"/>
      <c r="GN10" s="86"/>
      <c r="GO10" s="86"/>
      <c r="GP10" s="86"/>
      <c r="GQ10" s="86"/>
      <c r="GR10" s="86"/>
      <c r="GS10" s="86"/>
      <c r="GT10" s="86"/>
      <c r="GU10" s="86"/>
      <c r="GV10" s="86"/>
      <c r="GW10" s="86"/>
      <c r="GX10" s="86"/>
      <c r="GY10" s="86"/>
      <c r="GZ10" s="86"/>
      <c r="HA10" s="86"/>
      <c r="HB10" s="86"/>
      <c r="HC10" s="86"/>
      <c r="HD10" s="86"/>
      <c r="HE10" s="86"/>
      <c r="HF10" s="86"/>
      <c r="HG10" s="86"/>
      <c r="HH10" s="86"/>
      <c r="HI10" s="86"/>
      <c r="HJ10" s="86"/>
      <c r="HK10" s="86"/>
      <c r="HL10" s="86"/>
      <c r="HM10" s="86"/>
      <c r="HN10" s="86"/>
      <c r="HO10" s="86"/>
      <c r="HP10" s="86"/>
      <c r="HQ10" s="86"/>
      <c r="HR10" s="86"/>
      <c r="HS10" s="86"/>
      <c r="HT10" s="86"/>
      <c r="HU10" s="86"/>
      <c r="HV10" s="86"/>
      <c r="HW10" s="86"/>
      <c r="HX10" s="86"/>
      <c r="HY10" s="86"/>
      <c r="HZ10" s="86"/>
      <c r="IA10" s="86"/>
      <c r="IB10" s="86"/>
      <c r="IC10" s="86"/>
      <c r="ID10" s="86"/>
      <c r="IE10" s="86"/>
      <c r="IF10" s="86"/>
      <c r="IG10" s="86"/>
      <c r="IH10" s="86"/>
      <c r="II10" s="86"/>
      <c r="IJ10" s="86"/>
      <c r="IK10" s="86"/>
      <c r="IL10" s="86"/>
      <c r="IM10" s="86"/>
      <c r="IN10" s="86"/>
      <c r="IO10" s="86"/>
      <c r="IP10" s="86"/>
      <c r="IQ10" s="86"/>
      <c r="IR10" s="86"/>
      <c r="IS10" s="86"/>
      <c r="IT10" s="86"/>
      <c r="IU10" s="86"/>
      <c r="IV10" s="86"/>
    </row>
    <row r="11" spans="1:256" ht="13.5" thickBot="1">
      <c r="A11" s="86"/>
      <c r="B11" s="464" t="s">
        <v>739</v>
      </c>
      <c r="C11" s="465"/>
      <c r="D11" s="98">
        <f>((1+(D6+D15+D14))*(1+D8)*(1+D10)/(1-D23))-1</f>
        <v>0.23448210344827625</v>
      </c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86"/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6"/>
      <c r="FS11" s="86"/>
      <c r="FT11" s="86"/>
      <c r="FU11" s="86"/>
      <c r="FV11" s="86"/>
      <c r="FW11" s="86"/>
      <c r="FX11" s="86"/>
      <c r="FY11" s="86"/>
      <c r="FZ11" s="86"/>
      <c r="GA11" s="86"/>
      <c r="GB11" s="86"/>
      <c r="GC11" s="86"/>
      <c r="GD11" s="86"/>
      <c r="GE11" s="86"/>
      <c r="GF11" s="86"/>
      <c r="GG11" s="86"/>
      <c r="GH11" s="86"/>
      <c r="GI11" s="86"/>
      <c r="GJ11" s="86"/>
      <c r="GK11" s="86"/>
      <c r="GL11" s="86"/>
      <c r="GM11" s="86"/>
      <c r="GN11" s="86"/>
      <c r="GO11" s="86"/>
      <c r="GP11" s="86"/>
      <c r="GQ11" s="86"/>
      <c r="GR11" s="86"/>
      <c r="GS11" s="86"/>
      <c r="GT11" s="86"/>
      <c r="GU11" s="86"/>
      <c r="GV11" s="86"/>
      <c r="GW11" s="86"/>
      <c r="GX11" s="86"/>
      <c r="GY11" s="86"/>
      <c r="GZ11" s="86"/>
      <c r="HA11" s="86"/>
      <c r="HB11" s="86"/>
      <c r="HC11" s="86"/>
      <c r="HD11" s="86"/>
      <c r="HE11" s="86"/>
      <c r="HF11" s="86"/>
      <c r="HG11" s="86"/>
      <c r="HH11" s="86"/>
      <c r="HI11" s="86"/>
      <c r="HJ11" s="86"/>
      <c r="HK11" s="86"/>
      <c r="HL11" s="86"/>
      <c r="HM11" s="86"/>
      <c r="HN11" s="86"/>
      <c r="HO11" s="86"/>
      <c r="HP11" s="86"/>
      <c r="HQ11" s="86"/>
      <c r="HR11" s="86"/>
      <c r="HS11" s="86"/>
      <c r="HT11" s="86"/>
      <c r="HU11" s="86"/>
      <c r="HV11" s="86"/>
      <c r="HW11" s="86"/>
      <c r="HX11" s="86"/>
      <c r="HY11" s="86"/>
      <c r="HZ11" s="86"/>
      <c r="IA11" s="86"/>
      <c r="IB11" s="86"/>
      <c r="IC11" s="86"/>
      <c r="ID11" s="86"/>
      <c r="IE11" s="86"/>
      <c r="IF11" s="86"/>
      <c r="IG11" s="86"/>
      <c r="IH11" s="86"/>
      <c r="II11" s="86"/>
      <c r="IJ11" s="86"/>
      <c r="IK11" s="86"/>
      <c r="IL11" s="86"/>
      <c r="IM11" s="86"/>
      <c r="IN11" s="86"/>
      <c r="IO11" s="86"/>
      <c r="IP11" s="86"/>
      <c r="IQ11" s="86"/>
      <c r="IR11" s="86"/>
      <c r="IS11" s="86"/>
      <c r="IT11" s="86"/>
      <c r="IU11" s="86"/>
      <c r="IV11" s="86"/>
    </row>
    <row r="12" spans="1:256" ht="13.5" thickBot="1">
      <c r="A12" s="86"/>
      <c r="B12" s="466" t="s">
        <v>740</v>
      </c>
      <c r="C12" s="467"/>
      <c r="D12" s="468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  <c r="CU12" s="86"/>
      <c r="CV12" s="86"/>
      <c r="CW12" s="86"/>
      <c r="CX12" s="86"/>
      <c r="CY12" s="86"/>
      <c r="CZ12" s="86"/>
      <c r="DA12" s="86"/>
      <c r="DB12" s="86"/>
      <c r="DC12" s="86"/>
      <c r="DD12" s="86"/>
      <c r="DE12" s="86"/>
      <c r="DF12" s="86"/>
      <c r="DG12" s="86"/>
      <c r="DH12" s="86"/>
      <c r="DI12" s="86"/>
      <c r="DJ12" s="86"/>
      <c r="DK12" s="86"/>
      <c r="DL12" s="86"/>
      <c r="DM12" s="86"/>
      <c r="DN12" s="86"/>
      <c r="DO12" s="86"/>
      <c r="DP12" s="86"/>
      <c r="DQ12" s="86"/>
      <c r="DR12" s="86"/>
      <c r="DS12" s="86"/>
      <c r="DT12" s="86"/>
      <c r="DU12" s="86"/>
      <c r="DV12" s="86"/>
      <c r="DW12" s="86"/>
      <c r="DX12" s="86"/>
      <c r="DY12" s="86"/>
      <c r="DZ12" s="86"/>
      <c r="EA12" s="86"/>
      <c r="EB12" s="86"/>
      <c r="EC12" s="86"/>
      <c r="ED12" s="86"/>
      <c r="EE12" s="86"/>
      <c r="EF12" s="86"/>
      <c r="EG12" s="86"/>
      <c r="EH12" s="86"/>
      <c r="EI12" s="86"/>
      <c r="EJ12" s="86"/>
      <c r="EK12" s="86"/>
      <c r="EL12" s="86"/>
      <c r="EM12" s="86"/>
      <c r="EN12" s="86"/>
      <c r="EO12" s="86"/>
      <c r="EP12" s="86"/>
      <c r="EQ12" s="86"/>
      <c r="ER12" s="86"/>
      <c r="ES12" s="86"/>
      <c r="ET12" s="86"/>
      <c r="EU12" s="86"/>
      <c r="EV12" s="86"/>
      <c r="EW12" s="86"/>
      <c r="EX12" s="86"/>
      <c r="EY12" s="86"/>
      <c r="EZ12" s="86"/>
      <c r="FA12" s="86"/>
      <c r="FB12" s="86"/>
      <c r="FC12" s="86"/>
      <c r="FD12" s="86"/>
      <c r="FE12" s="86"/>
      <c r="FF12" s="86"/>
      <c r="FG12" s="86"/>
      <c r="FH12" s="86"/>
      <c r="FI12" s="86"/>
      <c r="FJ12" s="86"/>
      <c r="FK12" s="86"/>
      <c r="FL12" s="86"/>
      <c r="FM12" s="86"/>
      <c r="FN12" s="86"/>
      <c r="FO12" s="86"/>
      <c r="FP12" s="86"/>
      <c r="FQ12" s="86"/>
      <c r="FR12" s="86"/>
      <c r="FS12" s="86"/>
      <c r="FT12" s="86"/>
      <c r="FU12" s="86"/>
      <c r="FV12" s="86"/>
      <c r="FW12" s="86"/>
      <c r="FX12" s="86"/>
      <c r="FY12" s="86"/>
      <c r="FZ12" s="86"/>
      <c r="GA12" s="86"/>
      <c r="GB12" s="86"/>
      <c r="GC12" s="86"/>
      <c r="GD12" s="86"/>
      <c r="GE12" s="86"/>
      <c r="GF12" s="86"/>
      <c r="GG12" s="86"/>
      <c r="GH12" s="86"/>
      <c r="GI12" s="86"/>
      <c r="GJ12" s="86"/>
      <c r="GK12" s="86"/>
      <c r="GL12" s="86"/>
      <c r="GM12" s="86"/>
      <c r="GN12" s="86"/>
      <c r="GO12" s="86"/>
      <c r="GP12" s="86"/>
      <c r="GQ12" s="86"/>
      <c r="GR12" s="86"/>
      <c r="GS12" s="86"/>
      <c r="GT12" s="86"/>
      <c r="GU12" s="86"/>
      <c r="GV12" s="86"/>
      <c r="GW12" s="86"/>
      <c r="GX12" s="86"/>
      <c r="GY12" s="86"/>
      <c r="GZ12" s="86"/>
      <c r="HA12" s="86"/>
      <c r="HB12" s="86"/>
      <c r="HC12" s="86"/>
      <c r="HD12" s="86"/>
      <c r="HE12" s="86"/>
      <c r="HF12" s="86"/>
      <c r="HG12" s="86"/>
      <c r="HH12" s="86"/>
      <c r="HI12" s="86"/>
      <c r="HJ12" s="86"/>
      <c r="HK12" s="86"/>
      <c r="HL12" s="86"/>
      <c r="HM12" s="86"/>
      <c r="HN12" s="86"/>
      <c r="HO12" s="86"/>
      <c r="HP12" s="86"/>
      <c r="HQ12" s="86"/>
      <c r="HR12" s="86"/>
      <c r="HS12" s="86"/>
      <c r="HT12" s="86"/>
      <c r="HU12" s="86"/>
      <c r="HV12" s="86"/>
      <c r="HW12" s="86"/>
      <c r="HX12" s="86"/>
      <c r="HY12" s="86"/>
      <c r="HZ12" s="86"/>
      <c r="IA12" s="86"/>
      <c r="IB12" s="86"/>
      <c r="IC12" s="86"/>
      <c r="ID12" s="86"/>
      <c r="IE12" s="86"/>
      <c r="IF12" s="86"/>
      <c r="IG12" s="86"/>
      <c r="IH12" s="86"/>
      <c r="II12" s="86"/>
      <c r="IJ12" s="86"/>
      <c r="IK12" s="86"/>
      <c r="IL12" s="86"/>
      <c r="IM12" s="86"/>
      <c r="IN12" s="86"/>
      <c r="IO12" s="86"/>
      <c r="IP12" s="86"/>
      <c r="IQ12" s="86"/>
      <c r="IR12" s="86"/>
      <c r="IS12" s="86"/>
      <c r="IT12" s="86"/>
      <c r="IU12" s="86"/>
      <c r="IV12" s="86"/>
    </row>
    <row r="13" spans="1:256" ht="13.5" thickBot="1">
      <c r="A13" s="86"/>
      <c r="B13" s="87">
        <v>2</v>
      </c>
      <c r="C13" s="87" t="s">
        <v>741</v>
      </c>
      <c r="D13" s="88" t="s">
        <v>733</v>
      </c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B13" s="86"/>
      <c r="CC13" s="86"/>
      <c r="CD13" s="86"/>
      <c r="CE13" s="86"/>
      <c r="CF13" s="86"/>
      <c r="CG13" s="86"/>
      <c r="CH13" s="86"/>
      <c r="CI13" s="86"/>
      <c r="CJ13" s="86"/>
      <c r="CK13" s="86"/>
      <c r="CL13" s="86"/>
      <c r="CM13" s="86"/>
      <c r="CN13" s="86"/>
      <c r="CO13" s="86"/>
      <c r="CP13" s="86"/>
      <c r="CQ13" s="86"/>
      <c r="CR13" s="86"/>
      <c r="CS13" s="86"/>
      <c r="CT13" s="86"/>
      <c r="CU13" s="86"/>
      <c r="CV13" s="86"/>
      <c r="CW13" s="86"/>
      <c r="CX13" s="86"/>
      <c r="CY13" s="86"/>
      <c r="CZ13" s="86"/>
      <c r="DA13" s="86"/>
      <c r="DB13" s="86"/>
      <c r="DC13" s="86"/>
      <c r="DD13" s="86"/>
      <c r="DE13" s="86"/>
      <c r="DF13" s="86"/>
      <c r="DG13" s="86"/>
      <c r="DH13" s="86"/>
      <c r="DI13" s="86"/>
      <c r="DJ13" s="86"/>
      <c r="DK13" s="86"/>
      <c r="DL13" s="86"/>
      <c r="DM13" s="86"/>
      <c r="DN13" s="86"/>
      <c r="DO13" s="86"/>
      <c r="DP13" s="86"/>
      <c r="DQ13" s="86"/>
      <c r="DR13" s="86"/>
      <c r="DS13" s="86"/>
      <c r="DT13" s="86"/>
      <c r="DU13" s="86"/>
      <c r="DV13" s="86"/>
      <c r="DW13" s="86"/>
      <c r="DX13" s="86"/>
      <c r="DY13" s="86"/>
      <c r="DZ13" s="86"/>
      <c r="EA13" s="86"/>
      <c r="EB13" s="86"/>
      <c r="EC13" s="86"/>
      <c r="ED13" s="86"/>
      <c r="EE13" s="86"/>
      <c r="EF13" s="86"/>
      <c r="EG13" s="86"/>
      <c r="EH13" s="86"/>
      <c r="EI13" s="86"/>
      <c r="EJ13" s="86"/>
      <c r="EK13" s="86"/>
      <c r="EL13" s="86"/>
      <c r="EM13" s="86"/>
      <c r="EN13" s="86"/>
      <c r="EO13" s="86"/>
      <c r="EP13" s="86"/>
      <c r="EQ13" s="86"/>
      <c r="ER13" s="86"/>
      <c r="ES13" s="86"/>
      <c r="ET13" s="86"/>
      <c r="EU13" s="86"/>
      <c r="EV13" s="86"/>
      <c r="EW13" s="86"/>
      <c r="EX13" s="86"/>
      <c r="EY13" s="86"/>
      <c r="EZ13" s="86"/>
      <c r="FA13" s="86"/>
      <c r="FB13" s="86"/>
      <c r="FC13" s="86"/>
      <c r="FD13" s="86"/>
      <c r="FE13" s="86"/>
      <c r="FF13" s="86"/>
      <c r="FG13" s="86"/>
      <c r="FH13" s="86"/>
      <c r="FI13" s="86"/>
      <c r="FJ13" s="86"/>
      <c r="FK13" s="86"/>
      <c r="FL13" s="86"/>
      <c r="FM13" s="86"/>
      <c r="FN13" s="86"/>
      <c r="FO13" s="86"/>
      <c r="FP13" s="86"/>
      <c r="FQ13" s="86"/>
      <c r="FR13" s="86"/>
      <c r="FS13" s="86"/>
      <c r="FT13" s="86"/>
      <c r="FU13" s="86"/>
      <c r="FV13" s="86"/>
      <c r="FW13" s="86"/>
      <c r="FX13" s="86"/>
      <c r="FY13" s="86"/>
      <c r="FZ13" s="86"/>
      <c r="GA13" s="86"/>
      <c r="GB13" s="86"/>
      <c r="GC13" s="86"/>
      <c r="GD13" s="86"/>
      <c r="GE13" s="86"/>
      <c r="GF13" s="86"/>
      <c r="GG13" s="86"/>
      <c r="GH13" s="86"/>
      <c r="GI13" s="86"/>
      <c r="GJ13" s="86"/>
      <c r="GK13" s="86"/>
      <c r="GL13" s="86"/>
      <c r="GM13" s="86"/>
      <c r="GN13" s="86"/>
      <c r="GO13" s="86"/>
      <c r="GP13" s="86"/>
      <c r="GQ13" s="86"/>
      <c r="GR13" s="86"/>
      <c r="GS13" s="86"/>
      <c r="GT13" s="86"/>
      <c r="GU13" s="86"/>
      <c r="GV13" s="86"/>
      <c r="GW13" s="86"/>
      <c r="GX13" s="86"/>
      <c r="GY13" s="86"/>
      <c r="GZ13" s="86"/>
      <c r="HA13" s="86"/>
      <c r="HB13" s="86"/>
      <c r="HC13" s="86"/>
      <c r="HD13" s="86"/>
      <c r="HE13" s="86"/>
      <c r="HF13" s="86"/>
      <c r="HG13" s="86"/>
      <c r="HH13" s="86"/>
      <c r="HI13" s="86"/>
      <c r="HJ13" s="86"/>
      <c r="HK13" s="86"/>
      <c r="HL13" s="86"/>
      <c r="HM13" s="86"/>
      <c r="HN13" s="86"/>
      <c r="HO13" s="86"/>
      <c r="HP13" s="86"/>
      <c r="HQ13" s="86"/>
      <c r="HR13" s="86"/>
      <c r="HS13" s="86"/>
      <c r="HT13" s="86"/>
      <c r="HU13" s="86"/>
      <c r="HV13" s="86"/>
      <c r="HW13" s="86"/>
      <c r="HX13" s="86"/>
      <c r="HY13" s="86"/>
      <c r="HZ13" s="86"/>
      <c r="IA13" s="86"/>
      <c r="IB13" s="86"/>
      <c r="IC13" s="86"/>
      <c r="ID13" s="86"/>
      <c r="IE13" s="86"/>
      <c r="IF13" s="86"/>
      <c r="IG13" s="86"/>
      <c r="IH13" s="86"/>
      <c r="II13" s="86"/>
      <c r="IJ13" s="86"/>
      <c r="IK13" s="86"/>
      <c r="IL13" s="86"/>
      <c r="IM13" s="86"/>
      <c r="IN13" s="86"/>
      <c r="IO13" s="86"/>
      <c r="IP13" s="86"/>
      <c r="IQ13" s="86"/>
      <c r="IR13" s="86"/>
      <c r="IS13" s="86"/>
      <c r="IT13" s="86"/>
      <c r="IU13" s="86"/>
      <c r="IV13" s="86"/>
    </row>
    <row r="14" spans="1:256">
      <c r="A14" s="86"/>
      <c r="B14" s="99" t="s">
        <v>32</v>
      </c>
      <c r="C14" s="90" t="s">
        <v>742</v>
      </c>
      <c r="D14" s="100">
        <v>8.0000000000000002E-3</v>
      </c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  <c r="CE14" s="86"/>
      <c r="CF14" s="86"/>
      <c r="CG14" s="86"/>
      <c r="CH14" s="86"/>
      <c r="CI14" s="86"/>
      <c r="CJ14" s="86"/>
      <c r="CK14" s="86"/>
      <c r="CL14" s="86"/>
      <c r="CM14" s="86"/>
      <c r="CN14" s="86"/>
      <c r="CO14" s="86"/>
      <c r="CP14" s="86"/>
      <c r="CQ14" s="86"/>
      <c r="CR14" s="86"/>
      <c r="CS14" s="86"/>
      <c r="CT14" s="86"/>
      <c r="CU14" s="86"/>
      <c r="CV14" s="86"/>
      <c r="CW14" s="86"/>
      <c r="CX14" s="86"/>
      <c r="CY14" s="86"/>
      <c r="CZ14" s="86"/>
      <c r="DA14" s="86"/>
      <c r="DB14" s="86"/>
      <c r="DC14" s="86"/>
      <c r="DD14" s="86"/>
      <c r="DE14" s="86"/>
      <c r="DF14" s="86"/>
      <c r="DG14" s="86"/>
      <c r="DH14" s="86"/>
      <c r="DI14" s="86"/>
      <c r="DJ14" s="86"/>
      <c r="DK14" s="86"/>
      <c r="DL14" s="86"/>
      <c r="DM14" s="86"/>
      <c r="DN14" s="86"/>
      <c r="DO14" s="86"/>
      <c r="DP14" s="86"/>
      <c r="DQ14" s="86"/>
      <c r="DR14" s="86"/>
      <c r="DS14" s="86"/>
      <c r="DT14" s="86"/>
      <c r="DU14" s="86"/>
      <c r="DV14" s="86"/>
      <c r="DW14" s="86"/>
      <c r="DX14" s="86"/>
      <c r="DY14" s="86"/>
      <c r="DZ14" s="86"/>
      <c r="EA14" s="86"/>
      <c r="EB14" s="86"/>
      <c r="EC14" s="86"/>
      <c r="ED14" s="86"/>
      <c r="EE14" s="86"/>
      <c r="EF14" s="86"/>
      <c r="EG14" s="86"/>
      <c r="EH14" s="86"/>
      <c r="EI14" s="86"/>
      <c r="EJ14" s="86"/>
      <c r="EK14" s="86"/>
      <c r="EL14" s="86"/>
      <c r="EM14" s="86"/>
      <c r="EN14" s="86"/>
      <c r="EO14" s="86"/>
      <c r="EP14" s="86"/>
      <c r="EQ14" s="86"/>
      <c r="ER14" s="86"/>
      <c r="ES14" s="86"/>
      <c r="ET14" s="86"/>
      <c r="EU14" s="86"/>
      <c r="EV14" s="86"/>
      <c r="EW14" s="86"/>
      <c r="EX14" s="86"/>
      <c r="EY14" s="86"/>
      <c r="EZ14" s="86"/>
      <c r="FA14" s="86"/>
      <c r="FB14" s="86"/>
      <c r="FC14" s="86"/>
      <c r="FD14" s="86"/>
      <c r="FE14" s="86"/>
      <c r="FF14" s="86"/>
      <c r="FG14" s="86"/>
      <c r="FH14" s="86"/>
      <c r="FI14" s="86"/>
      <c r="FJ14" s="86"/>
      <c r="FK14" s="86"/>
      <c r="FL14" s="86"/>
      <c r="FM14" s="86"/>
      <c r="FN14" s="86"/>
      <c r="FO14" s="86"/>
      <c r="FP14" s="86"/>
      <c r="FQ14" s="86"/>
      <c r="FR14" s="86"/>
      <c r="FS14" s="86"/>
      <c r="FT14" s="86"/>
      <c r="FU14" s="86"/>
      <c r="FV14" s="86"/>
      <c r="FW14" s="86"/>
      <c r="FX14" s="86"/>
      <c r="FY14" s="86"/>
      <c r="FZ14" s="86"/>
      <c r="GA14" s="86"/>
      <c r="GB14" s="86"/>
      <c r="GC14" s="86"/>
      <c r="GD14" s="86"/>
      <c r="GE14" s="86"/>
      <c r="GF14" s="86"/>
      <c r="GG14" s="86"/>
      <c r="GH14" s="86"/>
      <c r="GI14" s="86"/>
      <c r="GJ14" s="86"/>
      <c r="GK14" s="86"/>
      <c r="GL14" s="86"/>
      <c r="GM14" s="86"/>
      <c r="GN14" s="86"/>
      <c r="GO14" s="86"/>
      <c r="GP14" s="86"/>
      <c r="GQ14" s="86"/>
      <c r="GR14" s="86"/>
      <c r="GS14" s="86"/>
      <c r="GT14" s="86"/>
      <c r="GU14" s="86"/>
      <c r="GV14" s="86"/>
      <c r="GW14" s="86"/>
      <c r="GX14" s="86"/>
      <c r="GY14" s="86"/>
      <c r="GZ14" s="86"/>
      <c r="HA14" s="86"/>
      <c r="HB14" s="86"/>
      <c r="HC14" s="86"/>
      <c r="HD14" s="86"/>
      <c r="HE14" s="86"/>
      <c r="HF14" s="86"/>
      <c r="HG14" s="86"/>
      <c r="HH14" s="86"/>
      <c r="HI14" s="86"/>
      <c r="HJ14" s="86"/>
      <c r="HK14" s="86"/>
      <c r="HL14" s="86"/>
      <c r="HM14" s="86"/>
      <c r="HN14" s="86"/>
      <c r="HO14" s="86"/>
      <c r="HP14" s="86"/>
      <c r="HQ14" s="86"/>
      <c r="HR14" s="86"/>
      <c r="HS14" s="86"/>
      <c r="HT14" s="86"/>
      <c r="HU14" s="86"/>
      <c r="HV14" s="86"/>
      <c r="HW14" s="86"/>
      <c r="HX14" s="86"/>
      <c r="HY14" s="86"/>
      <c r="HZ14" s="86"/>
      <c r="IA14" s="86"/>
      <c r="IB14" s="86"/>
      <c r="IC14" s="86"/>
      <c r="ID14" s="86"/>
      <c r="IE14" s="86"/>
      <c r="IF14" s="86"/>
      <c r="IG14" s="86"/>
      <c r="IH14" s="86"/>
      <c r="II14" s="86"/>
      <c r="IJ14" s="86"/>
      <c r="IK14" s="86"/>
      <c r="IL14" s="86"/>
      <c r="IM14" s="86"/>
      <c r="IN14" s="86"/>
      <c r="IO14" s="86"/>
      <c r="IP14" s="86"/>
      <c r="IQ14" s="86"/>
      <c r="IR14" s="86"/>
      <c r="IS14" s="86"/>
      <c r="IT14" s="86"/>
      <c r="IU14" s="86"/>
      <c r="IV14" s="86"/>
    </row>
    <row r="15" spans="1:256" ht="13.5" thickBot="1">
      <c r="A15" s="86"/>
      <c r="B15" s="101" t="s">
        <v>46</v>
      </c>
      <c r="C15" s="96" t="s">
        <v>743</v>
      </c>
      <c r="D15" s="102">
        <v>9.7000000000000003E-3</v>
      </c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6"/>
      <c r="BX15" s="86"/>
      <c r="BY15" s="86"/>
      <c r="BZ15" s="86"/>
      <c r="CA15" s="86"/>
      <c r="CB15" s="86"/>
      <c r="CC15" s="86"/>
      <c r="CD15" s="86"/>
      <c r="CE15" s="86"/>
      <c r="CF15" s="86"/>
      <c r="CG15" s="86"/>
      <c r="CH15" s="86"/>
      <c r="CI15" s="86"/>
      <c r="CJ15" s="86"/>
      <c r="CK15" s="86"/>
      <c r="CL15" s="86"/>
      <c r="CM15" s="86"/>
      <c r="CN15" s="86"/>
      <c r="CO15" s="86"/>
      <c r="CP15" s="86"/>
      <c r="CQ15" s="86"/>
      <c r="CR15" s="86"/>
      <c r="CS15" s="86"/>
      <c r="CT15" s="86"/>
      <c r="CU15" s="86"/>
      <c r="CV15" s="86"/>
      <c r="CW15" s="86"/>
      <c r="CX15" s="86"/>
      <c r="CY15" s="86"/>
      <c r="CZ15" s="86"/>
      <c r="DA15" s="86"/>
      <c r="DB15" s="86"/>
      <c r="DC15" s="86"/>
      <c r="DD15" s="86"/>
      <c r="DE15" s="86"/>
      <c r="DF15" s="86"/>
      <c r="DG15" s="86"/>
      <c r="DH15" s="86"/>
      <c r="DI15" s="86"/>
      <c r="DJ15" s="86"/>
      <c r="DK15" s="86"/>
      <c r="DL15" s="86"/>
      <c r="DM15" s="86"/>
      <c r="DN15" s="86"/>
      <c r="DO15" s="86"/>
      <c r="DP15" s="86"/>
      <c r="DQ15" s="86"/>
      <c r="DR15" s="86"/>
      <c r="DS15" s="86"/>
      <c r="DT15" s="86"/>
      <c r="DU15" s="86"/>
      <c r="DV15" s="86"/>
      <c r="DW15" s="86"/>
      <c r="DX15" s="86"/>
      <c r="DY15" s="86"/>
      <c r="DZ15" s="86"/>
      <c r="EA15" s="86"/>
      <c r="EB15" s="86"/>
      <c r="EC15" s="86"/>
      <c r="ED15" s="86"/>
      <c r="EE15" s="86"/>
      <c r="EF15" s="86"/>
      <c r="EG15" s="86"/>
      <c r="EH15" s="86"/>
      <c r="EI15" s="86"/>
      <c r="EJ15" s="86"/>
      <c r="EK15" s="86"/>
      <c r="EL15" s="86"/>
      <c r="EM15" s="86"/>
      <c r="EN15" s="86"/>
      <c r="EO15" s="86"/>
      <c r="EP15" s="86"/>
      <c r="EQ15" s="86"/>
      <c r="ER15" s="86"/>
      <c r="ES15" s="86"/>
      <c r="ET15" s="86"/>
      <c r="EU15" s="86"/>
      <c r="EV15" s="86"/>
      <c r="EW15" s="86"/>
      <c r="EX15" s="86"/>
      <c r="EY15" s="86"/>
      <c r="EZ15" s="86"/>
      <c r="FA15" s="86"/>
      <c r="FB15" s="86"/>
      <c r="FC15" s="86"/>
      <c r="FD15" s="86"/>
      <c r="FE15" s="86"/>
      <c r="FF15" s="86"/>
      <c r="FG15" s="86"/>
      <c r="FH15" s="86"/>
      <c r="FI15" s="86"/>
      <c r="FJ15" s="86"/>
      <c r="FK15" s="86"/>
      <c r="FL15" s="86"/>
      <c r="FM15" s="86"/>
      <c r="FN15" s="86"/>
      <c r="FO15" s="86"/>
      <c r="FP15" s="86"/>
      <c r="FQ15" s="86"/>
      <c r="FR15" s="86"/>
      <c r="FS15" s="86"/>
      <c r="FT15" s="86"/>
      <c r="FU15" s="86"/>
      <c r="FV15" s="86"/>
      <c r="FW15" s="86"/>
      <c r="FX15" s="86"/>
      <c r="FY15" s="86"/>
      <c r="FZ15" s="86"/>
      <c r="GA15" s="86"/>
      <c r="GB15" s="86"/>
      <c r="GC15" s="86"/>
      <c r="GD15" s="86"/>
      <c r="GE15" s="86"/>
      <c r="GF15" s="86"/>
      <c r="GG15" s="86"/>
      <c r="GH15" s="86"/>
      <c r="GI15" s="86"/>
      <c r="GJ15" s="86"/>
      <c r="GK15" s="86"/>
      <c r="GL15" s="86"/>
      <c r="GM15" s="86"/>
      <c r="GN15" s="86"/>
      <c r="GO15" s="86"/>
      <c r="GP15" s="86"/>
      <c r="GQ15" s="86"/>
      <c r="GR15" s="86"/>
      <c r="GS15" s="86"/>
      <c r="GT15" s="86"/>
      <c r="GU15" s="86"/>
      <c r="GV15" s="86"/>
      <c r="GW15" s="86"/>
      <c r="GX15" s="86"/>
      <c r="GY15" s="86"/>
      <c r="GZ15" s="86"/>
      <c r="HA15" s="86"/>
      <c r="HB15" s="86"/>
      <c r="HC15" s="86"/>
      <c r="HD15" s="86"/>
      <c r="HE15" s="86"/>
      <c r="HF15" s="86"/>
      <c r="HG15" s="86"/>
      <c r="HH15" s="86"/>
      <c r="HI15" s="86"/>
      <c r="HJ15" s="86"/>
      <c r="HK15" s="86"/>
      <c r="HL15" s="86"/>
      <c r="HM15" s="86"/>
      <c r="HN15" s="86"/>
      <c r="HO15" s="86"/>
      <c r="HP15" s="86"/>
      <c r="HQ15" s="86"/>
      <c r="HR15" s="86"/>
      <c r="HS15" s="86"/>
      <c r="HT15" s="86"/>
      <c r="HU15" s="86"/>
      <c r="HV15" s="86"/>
      <c r="HW15" s="86"/>
      <c r="HX15" s="86"/>
      <c r="HY15" s="86"/>
      <c r="HZ15" s="86"/>
      <c r="IA15" s="86"/>
      <c r="IB15" s="86"/>
      <c r="IC15" s="86"/>
      <c r="ID15" s="86"/>
      <c r="IE15" s="86"/>
      <c r="IF15" s="86"/>
      <c r="IG15" s="86"/>
      <c r="IH15" s="86"/>
      <c r="II15" s="86"/>
      <c r="IJ15" s="86"/>
      <c r="IK15" s="86"/>
      <c r="IL15" s="86"/>
      <c r="IM15" s="86"/>
      <c r="IN15" s="86"/>
      <c r="IO15" s="86"/>
      <c r="IP15" s="86"/>
      <c r="IQ15" s="86"/>
      <c r="IR15" s="86"/>
      <c r="IS15" s="86"/>
      <c r="IT15" s="86"/>
      <c r="IU15" s="86"/>
      <c r="IV15" s="86"/>
    </row>
    <row r="16" spans="1:256" ht="13.5" thickBot="1">
      <c r="A16" s="86"/>
      <c r="B16" s="469" t="s">
        <v>22</v>
      </c>
      <c r="C16" s="470"/>
      <c r="D16" s="103">
        <f>SUM(D14:D15)</f>
        <v>1.77E-2</v>
      </c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I16" s="86"/>
      <c r="BJ16" s="86"/>
      <c r="BK16" s="86"/>
      <c r="BL16" s="86"/>
      <c r="BM16" s="86"/>
      <c r="BN16" s="86"/>
      <c r="BO16" s="86"/>
      <c r="BP16" s="86"/>
      <c r="BQ16" s="86"/>
      <c r="BR16" s="86"/>
      <c r="BS16" s="86"/>
      <c r="BT16" s="86"/>
      <c r="BU16" s="86"/>
      <c r="BV16" s="86"/>
      <c r="BW16" s="86"/>
      <c r="BX16" s="86"/>
      <c r="BY16" s="86"/>
      <c r="BZ16" s="86"/>
      <c r="CA16" s="86"/>
      <c r="CB16" s="86"/>
      <c r="CC16" s="86"/>
      <c r="CD16" s="86"/>
      <c r="CE16" s="86"/>
      <c r="CF16" s="86"/>
      <c r="CG16" s="86"/>
      <c r="CH16" s="86"/>
      <c r="CI16" s="86"/>
      <c r="CJ16" s="86"/>
      <c r="CK16" s="86"/>
      <c r="CL16" s="86"/>
      <c r="CM16" s="86"/>
      <c r="CN16" s="86"/>
      <c r="CO16" s="86"/>
      <c r="CP16" s="86"/>
      <c r="CQ16" s="86"/>
      <c r="CR16" s="86"/>
      <c r="CS16" s="86"/>
      <c r="CT16" s="86"/>
      <c r="CU16" s="86"/>
      <c r="CV16" s="86"/>
      <c r="CW16" s="86"/>
      <c r="CX16" s="86"/>
      <c r="CY16" s="86"/>
      <c r="CZ16" s="86"/>
      <c r="DA16" s="86"/>
      <c r="DB16" s="86"/>
      <c r="DC16" s="86"/>
      <c r="DD16" s="86"/>
      <c r="DE16" s="86"/>
      <c r="DF16" s="86"/>
      <c r="DG16" s="86"/>
      <c r="DH16" s="86"/>
      <c r="DI16" s="86"/>
      <c r="DJ16" s="86"/>
      <c r="DK16" s="86"/>
      <c r="DL16" s="86"/>
      <c r="DM16" s="86"/>
      <c r="DN16" s="86"/>
      <c r="DO16" s="86"/>
      <c r="DP16" s="86"/>
      <c r="DQ16" s="86"/>
      <c r="DR16" s="86"/>
      <c r="DS16" s="86"/>
      <c r="DT16" s="86"/>
      <c r="DU16" s="86"/>
      <c r="DV16" s="86"/>
      <c r="DW16" s="86"/>
      <c r="DX16" s="86"/>
      <c r="DY16" s="86"/>
      <c r="DZ16" s="86"/>
      <c r="EA16" s="86"/>
      <c r="EB16" s="86"/>
      <c r="EC16" s="86"/>
      <c r="ED16" s="86"/>
      <c r="EE16" s="86"/>
      <c r="EF16" s="86"/>
      <c r="EG16" s="86"/>
      <c r="EH16" s="86"/>
      <c r="EI16" s="86"/>
      <c r="EJ16" s="86"/>
      <c r="EK16" s="86"/>
      <c r="EL16" s="86"/>
      <c r="EM16" s="86"/>
      <c r="EN16" s="86"/>
      <c r="EO16" s="86"/>
      <c r="EP16" s="86"/>
      <c r="EQ16" s="86"/>
      <c r="ER16" s="86"/>
      <c r="ES16" s="86"/>
      <c r="ET16" s="86"/>
      <c r="EU16" s="86"/>
      <c r="EV16" s="86"/>
      <c r="EW16" s="86"/>
      <c r="EX16" s="86"/>
      <c r="EY16" s="86"/>
      <c r="EZ16" s="86"/>
      <c r="FA16" s="86"/>
      <c r="FB16" s="86"/>
      <c r="FC16" s="86"/>
      <c r="FD16" s="86"/>
      <c r="FE16" s="86"/>
      <c r="FF16" s="86"/>
      <c r="FG16" s="86"/>
      <c r="FH16" s="86"/>
      <c r="FI16" s="86"/>
      <c r="FJ16" s="86"/>
      <c r="FK16" s="86"/>
      <c r="FL16" s="86"/>
      <c r="FM16" s="86"/>
      <c r="FN16" s="86"/>
      <c r="FO16" s="86"/>
      <c r="FP16" s="86"/>
      <c r="FQ16" s="86"/>
      <c r="FR16" s="86"/>
      <c r="FS16" s="86"/>
      <c r="FT16" s="86"/>
      <c r="FU16" s="86"/>
      <c r="FV16" s="86"/>
      <c r="FW16" s="86"/>
      <c r="FX16" s="86"/>
      <c r="FY16" s="86"/>
      <c r="FZ16" s="86"/>
      <c r="GA16" s="86"/>
      <c r="GB16" s="86"/>
      <c r="GC16" s="86"/>
      <c r="GD16" s="86"/>
      <c r="GE16" s="86"/>
      <c r="GF16" s="86"/>
      <c r="GG16" s="86"/>
      <c r="GH16" s="86"/>
      <c r="GI16" s="86"/>
      <c r="GJ16" s="86"/>
      <c r="GK16" s="86"/>
      <c r="GL16" s="86"/>
      <c r="GM16" s="86"/>
      <c r="GN16" s="86"/>
      <c r="GO16" s="86"/>
      <c r="GP16" s="86"/>
      <c r="GQ16" s="86"/>
      <c r="GR16" s="86"/>
      <c r="GS16" s="86"/>
      <c r="GT16" s="86"/>
      <c r="GU16" s="86"/>
      <c r="GV16" s="86"/>
      <c r="GW16" s="86"/>
      <c r="GX16" s="86"/>
      <c r="GY16" s="86"/>
      <c r="GZ16" s="86"/>
      <c r="HA16" s="86"/>
      <c r="HB16" s="86"/>
      <c r="HC16" s="86"/>
      <c r="HD16" s="86"/>
      <c r="HE16" s="86"/>
      <c r="HF16" s="86"/>
      <c r="HG16" s="86"/>
      <c r="HH16" s="86"/>
      <c r="HI16" s="86"/>
      <c r="HJ16" s="86"/>
      <c r="HK16" s="86"/>
      <c r="HL16" s="86"/>
      <c r="HM16" s="86"/>
      <c r="HN16" s="86"/>
      <c r="HO16" s="86"/>
      <c r="HP16" s="86"/>
      <c r="HQ16" s="86"/>
      <c r="HR16" s="86"/>
      <c r="HS16" s="86"/>
      <c r="HT16" s="86"/>
      <c r="HU16" s="86"/>
      <c r="HV16" s="86"/>
      <c r="HW16" s="86"/>
      <c r="HX16" s="86"/>
      <c r="HY16" s="86"/>
      <c r="HZ16" s="86"/>
      <c r="IA16" s="86"/>
      <c r="IB16" s="86"/>
      <c r="IC16" s="86"/>
      <c r="ID16" s="86"/>
      <c r="IE16" s="86"/>
      <c r="IF16" s="86"/>
      <c r="IG16" s="86"/>
      <c r="IH16" s="86"/>
      <c r="II16" s="86"/>
      <c r="IJ16" s="86"/>
      <c r="IK16" s="86"/>
      <c r="IL16" s="86"/>
      <c r="IM16" s="86"/>
      <c r="IN16" s="86"/>
      <c r="IO16" s="86"/>
      <c r="IP16" s="86"/>
      <c r="IQ16" s="86"/>
      <c r="IR16" s="86"/>
      <c r="IS16" s="86"/>
      <c r="IT16" s="86"/>
      <c r="IU16" s="86"/>
      <c r="IV16" s="86"/>
    </row>
    <row r="17" spans="1:256" ht="13.5" thickBot="1">
      <c r="A17" s="86"/>
      <c r="B17" s="471"/>
      <c r="C17" s="472"/>
      <c r="D17" s="473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H17" s="86"/>
      <c r="EI17" s="86"/>
      <c r="EJ17" s="86"/>
      <c r="EK17" s="86"/>
      <c r="EL17" s="86"/>
      <c r="EM17" s="86"/>
      <c r="EN17" s="86"/>
      <c r="EO17" s="86"/>
      <c r="EP17" s="86"/>
      <c r="EQ17" s="86"/>
      <c r="ER17" s="86"/>
      <c r="ES17" s="86"/>
      <c r="ET17" s="86"/>
      <c r="EU17" s="86"/>
      <c r="EV17" s="86"/>
      <c r="EW17" s="86"/>
      <c r="EX17" s="86"/>
      <c r="EY17" s="86"/>
      <c r="EZ17" s="86"/>
      <c r="FA17" s="86"/>
      <c r="FB17" s="86"/>
      <c r="FC17" s="86"/>
      <c r="FD17" s="86"/>
      <c r="FE17" s="86"/>
      <c r="FF17" s="86"/>
      <c r="FG17" s="86"/>
      <c r="FH17" s="86"/>
      <c r="FI17" s="86"/>
      <c r="FJ17" s="86"/>
      <c r="FK17" s="86"/>
      <c r="FL17" s="86"/>
      <c r="FM17" s="86"/>
      <c r="FN17" s="86"/>
      <c r="FO17" s="86"/>
      <c r="FP17" s="86"/>
      <c r="FQ17" s="86"/>
      <c r="FR17" s="86"/>
      <c r="FS17" s="86"/>
      <c r="FT17" s="86"/>
      <c r="FU17" s="86"/>
      <c r="FV17" s="86"/>
      <c r="FW17" s="86"/>
      <c r="FX17" s="86"/>
      <c r="FY17" s="86"/>
      <c r="FZ17" s="86"/>
      <c r="GA17" s="86"/>
      <c r="GB17" s="86"/>
      <c r="GC17" s="86"/>
      <c r="GD17" s="86"/>
      <c r="GE17" s="86"/>
      <c r="GF17" s="86"/>
      <c r="GG17" s="86"/>
      <c r="GH17" s="86"/>
      <c r="GI17" s="86"/>
      <c r="GJ17" s="86"/>
      <c r="GK17" s="86"/>
      <c r="GL17" s="86"/>
      <c r="GM17" s="86"/>
      <c r="GN17" s="86"/>
      <c r="GO17" s="86"/>
      <c r="GP17" s="86"/>
      <c r="GQ17" s="86"/>
      <c r="GR17" s="86"/>
      <c r="GS17" s="86"/>
      <c r="GT17" s="86"/>
      <c r="GU17" s="86"/>
      <c r="GV17" s="86"/>
      <c r="GW17" s="86"/>
      <c r="GX17" s="86"/>
      <c r="GY17" s="86"/>
      <c r="GZ17" s="86"/>
      <c r="HA17" s="86"/>
      <c r="HB17" s="86"/>
      <c r="HC17" s="86"/>
      <c r="HD17" s="86"/>
      <c r="HE17" s="86"/>
      <c r="HF17" s="86"/>
      <c r="HG17" s="86"/>
      <c r="HH17" s="86"/>
      <c r="HI17" s="86"/>
      <c r="HJ17" s="86"/>
      <c r="HK17" s="86"/>
      <c r="HL17" s="86"/>
      <c r="HM17" s="86"/>
      <c r="HN17" s="86"/>
      <c r="HO17" s="86"/>
      <c r="HP17" s="86"/>
      <c r="HQ17" s="86"/>
      <c r="HR17" s="86"/>
      <c r="HS17" s="86"/>
      <c r="HT17" s="86"/>
      <c r="HU17" s="86"/>
      <c r="HV17" s="86"/>
      <c r="HW17" s="86"/>
      <c r="HX17" s="86"/>
      <c r="HY17" s="86"/>
      <c r="HZ17" s="86"/>
      <c r="IA17" s="86"/>
      <c r="IB17" s="86"/>
      <c r="IC17" s="86"/>
      <c r="ID17" s="86"/>
      <c r="IE17" s="86"/>
      <c r="IF17" s="86"/>
      <c r="IG17" s="86"/>
      <c r="IH17" s="86"/>
      <c r="II17" s="86"/>
      <c r="IJ17" s="86"/>
      <c r="IK17" s="86"/>
      <c r="IL17" s="86"/>
      <c r="IM17" s="86"/>
      <c r="IN17" s="86"/>
      <c r="IO17" s="86"/>
      <c r="IP17" s="86"/>
      <c r="IQ17" s="86"/>
      <c r="IR17" s="86"/>
      <c r="IS17" s="86"/>
      <c r="IT17" s="86"/>
      <c r="IU17" s="86"/>
      <c r="IV17" s="86"/>
    </row>
    <row r="18" spans="1:256" ht="13.5" thickBot="1">
      <c r="A18" s="104"/>
      <c r="B18" s="87">
        <v>4</v>
      </c>
      <c r="C18" s="87" t="s">
        <v>744</v>
      </c>
      <c r="D18" s="88" t="s">
        <v>733</v>
      </c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BL18" s="104"/>
      <c r="BM18" s="104"/>
      <c r="BN18" s="104"/>
      <c r="BO18" s="104"/>
      <c r="BP18" s="104"/>
      <c r="BQ18" s="104"/>
      <c r="BR18" s="104"/>
      <c r="BS18" s="104"/>
      <c r="BT18" s="104"/>
      <c r="BU18" s="104"/>
      <c r="BV18" s="104"/>
      <c r="BW18" s="104"/>
      <c r="BX18" s="104"/>
      <c r="BY18" s="104"/>
      <c r="BZ18" s="104"/>
      <c r="CA18" s="104"/>
      <c r="CB18" s="104"/>
      <c r="CC18" s="104"/>
      <c r="CD18" s="104"/>
      <c r="CE18" s="104"/>
      <c r="CF18" s="104"/>
      <c r="CG18" s="104"/>
      <c r="CH18" s="104"/>
      <c r="CI18" s="104"/>
      <c r="CJ18" s="104"/>
      <c r="CK18" s="104"/>
      <c r="CL18" s="104"/>
      <c r="CM18" s="104"/>
      <c r="CN18" s="104"/>
      <c r="CO18" s="104"/>
      <c r="CP18" s="104"/>
      <c r="CQ18" s="104"/>
      <c r="CR18" s="104"/>
      <c r="CS18" s="104"/>
      <c r="CT18" s="104"/>
      <c r="CU18" s="104"/>
      <c r="CV18" s="104"/>
      <c r="CW18" s="104"/>
      <c r="CX18" s="104"/>
      <c r="CY18" s="104"/>
      <c r="CZ18" s="104"/>
      <c r="DA18" s="104"/>
      <c r="DB18" s="104"/>
      <c r="DC18" s="104"/>
      <c r="DD18" s="104"/>
      <c r="DE18" s="104"/>
      <c r="DF18" s="104"/>
      <c r="DG18" s="104"/>
      <c r="DH18" s="104"/>
      <c r="DI18" s="104"/>
      <c r="DJ18" s="104"/>
      <c r="DK18" s="104"/>
      <c r="DL18" s="104"/>
      <c r="DM18" s="104"/>
      <c r="DN18" s="104"/>
      <c r="DO18" s="104"/>
      <c r="DP18" s="104"/>
      <c r="DQ18" s="104"/>
      <c r="DR18" s="104"/>
      <c r="DS18" s="104"/>
      <c r="DT18" s="104"/>
      <c r="DU18" s="104"/>
      <c r="DV18" s="104"/>
      <c r="DW18" s="104"/>
      <c r="DX18" s="104"/>
      <c r="DY18" s="104"/>
      <c r="DZ18" s="104"/>
      <c r="EA18" s="104"/>
      <c r="EB18" s="104"/>
      <c r="EC18" s="104"/>
      <c r="ED18" s="104"/>
      <c r="EE18" s="104"/>
      <c r="EF18" s="104"/>
      <c r="EG18" s="104"/>
      <c r="EH18" s="104"/>
      <c r="EI18" s="104"/>
      <c r="EJ18" s="104"/>
      <c r="EK18" s="104"/>
      <c r="EL18" s="104"/>
      <c r="EM18" s="104"/>
      <c r="EN18" s="104"/>
      <c r="EO18" s="104"/>
      <c r="EP18" s="104"/>
      <c r="EQ18" s="104"/>
      <c r="ER18" s="104"/>
      <c r="ES18" s="104"/>
      <c r="ET18" s="104"/>
      <c r="EU18" s="104"/>
      <c r="EV18" s="104"/>
      <c r="EW18" s="104"/>
      <c r="EX18" s="104"/>
      <c r="EY18" s="104"/>
      <c r="EZ18" s="104"/>
      <c r="FA18" s="104"/>
      <c r="FB18" s="104"/>
      <c r="FC18" s="104"/>
      <c r="FD18" s="104"/>
      <c r="FE18" s="104"/>
      <c r="FF18" s="104"/>
      <c r="FG18" s="104"/>
      <c r="FH18" s="104"/>
      <c r="FI18" s="104"/>
      <c r="FJ18" s="104"/>
      <c r="FK18" s="104"/>
      <c r="FL18" s="104"/>
      <c r="FM18" s="104"/>
      <c r="FN18" s="104"/>
      <c r="FO18" s="104"/>
      <c r="FP18" s="104"/>
      <c r="FQ18" s="104"/>
      <c r="FR18" s="104"/>
      <c r="FS18" s="104"/>
      <c r="FT18" s="104"/>
      <c r="FU18" s="104"/>
      <c r="FV18" s="104"/>
      <c r="FW18" s="104"/>
      <c r="FX18" s="104"/>
      <c r="FY18" s="104"/>
      <c r="FZ18" s="104"/>
      <c r="GA18" s="104"/>
      <c r="GB18" s="104"/>
      <c r="GC18" s="104"/>
      <c r="GD18" s="104"/>
      <c r="GE18" s="104"/>
      <c r="GF18" s="104"/>
      <c r="GG18" s="104"/>
      <c r="GH18" s="104"/>
      <c r="GI18" s="104"/>
      <c r="GJ18" s="104"/>
      <c r="GK18" s="104"/>
      <c r="GL18" s="104"/>
      <c r="GM18" s="104"/>
      <c r="GN18" s="104"/>
      <c r="GO18" s="104"/>
      <c r="GP18" s="104"/>
      <c r="GQ18" s="104"/>
      <c r="GR18" s="104"/>
      <c r="GS18" s="104"/>
      <c r="GT18" s="104"/>
      <c r="GU18" s="104"/>
      <c r="GV18" s="104"/>
      <c r="GW18" s="104"/>
      <c r="GX18" s="104"/>
      <c r="GY18" s="104"/>
      <c r="GZ18" s="104"/>
      <c r="HA18" s="104"/>
      <c r="HB18" s="104"/>
      <c r="HC18" s="104"/>
      <c r="HD18" s="104"/>
      <c r="HE18" s="104"/>
      <c r="HF18" s="104"/>
      <c r="HG18" s="104"/>
      <c r="HH18" s="104"/>
      <c r="HI18" s="104"/>
      <c r="HJ18" s="104"/>
      <c r="HK18" s="104"/>
      <c r="HL18" s="104"/>
      <c r="HM18" s="104"/>
      <c r="HN18" s="104"/>
      <c r="HO18" s="104"/>
      <c r="HP18" s="104"/>
      <c r="HQ18" s="104"/>
      <c r="HR18" s="104"/>
      <c r="HS18" s="104"/>
      <c r="HT18" s="104"/>
      <c r="HU18" s="104"/>
      <c r="HV18" s="104"/>
      <c r="HW18" s="104"/>
      <c r="HX18" s="104"/>
      <c r="HY18" s="104"/>
      <c r="HZ18" s="104"/>
      <c r="IA18" s="104"/>
      <c r="IB18" s="104"/>
      <c r="IC18" s="104"/>
      <c r="ID18" s="104"/>
      <c r="IE18" s="104"/>
      <c r="IF18" s="104"/>
      <c r="IG18" s="104"/>
      <c r="IH18" s="104"/>
      <c r="II18" s="104"/>
      <c r="IJ18" s="104"/>
      <c r="IK18" s="104"/>
      <c r="IL18" s="104"/>
      <c r="IM18" s="104"/>
      <c r="IN18" s="104"/>
      <c r="IO18" s="104"/>
      <c r="IP18" s="104"/>
      <c r="IQ18" s="104"/>
      <c r="IR18" s="104"/>
      <c r="IS18" s="104"/>
      <c r="IT18" s="104"/>
      <c r="IU18" s="104"/>
      <c r="IV18" s="104"/>
    </row>
    <row r="19" spans="1:256">
      <c r="A19" s="86"/>
      <c r="B19" s="99" t="s">
        <v>20</v>
      </c>
      <c r="C19" s="99" t="s">
        <v>745</v>
      </c>
      <c r="D19" s="91">
        <v>0.05</v>
      </c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  <c r="CN19" s="86"/>
      <c r="CO19" s="86"/>
      <c r="CP19" s="86"/>
      <c r="CQ19" s="86"/>
      <c r="CR19" s="86"/>
      <c r="CS19" s="86"/>
      <c r="CT19" s="86"/>
      <c r="CU19" s="86"/>
      <c r="CV19" s="86"/>
      <c r="CW19" s="86"/>
      <c r="CX19" s="86"/>
      <c r="CY19" s="86"/>
      <c r="CZ19" s="86"/>
      <c r="DA19" s="86"/>
      <c r="DB19" s="86"/>
      <c r="DC19" s="86"/>
      <c r="DD19" s="86"/>
      <c r="DE19" s="86"/>
      <c r="DF19" s="86"/>
      <c r="DG19" s="86"/>
      <c r="DH19" s="86"/>
      <c r="DI19" s="86"/>
      <c r="DJ19" s="86"/>
      <c r="DK19" s="86"/>
      <c r="DL19" s="86"/>
      <c r="DM19" s="86"/>
      <c r="DN19" s="86"/>
      <c r="DO19" s="86"/>
      <c r="DP19" s="86"/>
      <c r="DQ19" s="86"/>
      <c r="DR19" s="86"/>
      <c r="DS19" s="86"/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6"/>
      <c r="EF19" s="86"/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6"/>
      <c r="ES19" s="86"/>
      <c r="ET19" s="86"/>
      <c r="EU19" s="86"/>
      <c r="EV19" s="86"/>
      <c r="EW19" s="86"/>
      <c r="EX19" s="86"/>
      <c r="EY19" s="86"/>
      <c r="EZ19" s="86"/>
      <c r="FA19" s="86"/>
      <c r="FB19" s="86"/>
      <c r="FC19" s="86"/>
      <c r="FD19" s="86"/>
      <c r="FE19" s="86"/>
      <c r="FF19" s="86"/>
      <c r="FG19" s="86"/>
      <c r="FH19" s="86"/>
      <c r="FI19" s="86"/>
      <c r="FJ19" s="86"/>
      <c r="FK19" s="86"/>
      <c r="FL19" s="86"/>
      <c r="FM19" s="86"/>
      <c r="FN19" s="86"/>
      <c r="FO19" s="86"/>
      <c r="FP19" s="86"/>
      <c r="FQ19" s="86"/>
      <c r="FR19" s="86"/>
      <c r="FS19" s="86"/>
      <c r="FT19" s="86"/>
      <c r="FU19" s="86"/>
      <c r="FV19" s="86"/>
      <c r="FW19" s="86"/>
      <c r="FX19" s="86"/>
      <c r="FY19" s="86"/>
      <c r="FZ19" s="86"/>
      <c r="GA19" s="86"/>
      <c r="GB19" s="86"/>
      <c r="GC19" s="86"/>
      <c r="GD19" s="86"/>
      <c r="GE19" s="86"/>
      <c r="GF19" s="86"/>
      <c r="GG19" s="86"/>
      <c r="GH19" s="86"/>
      <c r="GI19" s="86"/>
      <c r="GJ19" s="86"/>
      <c r="GK19" s="86"/>
      <c r="GL19" s="86"/>
      <c r="GM19" s="86"/>
      <c r="GN19" s="86"/>
      <c r="GO19" s="86"/>
      <c r="GP19" s="86"/>
      <c r="GQ19" s="86"/>
      <c r="GR19" s="86"/>
      <c r="GS19" s="86"/>
      <c r="GT19" s="86"/>
      <c r="GU19" s="86"/>
      <c r="GV19" s="86"/>
      <c r="GW19" s="86"/>
      <c r="GX19" s="86"/>
      <c r="GY19" s="86"/>
      <c r="GZ19" s="86"/>
      <c r="HA19" s="86"/>
      <c r="HB19" s="86"/>
      <c r="HC19" s="86"/>
      <c r="HD19" s="86"/>
      <c r="HE19" s="86"/>
      <c r="HF19" s="86"/>
      <c r="HG19" s="86"/>
      <c r="HH19" s="86"/>
      <c r="HI19" s="86"/>
      <c r="HJ19" s="86"/>
      <c r="HK19" s="86"/>
      <c r="HL19" s="86"/>
      <c r="HM19" s="86"/>
      <c r="HN19" s="86"/>
      <c r="HO19" s="86"/>
      <c r="HP19" s="86"/>
      <c r="HQ19" s="86"/>
      <c r="HR19" s="86"/>
      <c r="HS19" s="86"/>
      <c r="HT19" s="86"/>
      <c r="HU19" s="86"/>
      <c r="HV19" s="86"/>
      <c r="HW19" s="86"/>
      <c r="HX19" s="86"/>
      <c r="HY19" s="86"/>
      <c r="HZ19" s="86"/>
      <c r="IA19" s="86"/>
      <c r="IB19" s="86"/>
      <c r="IC19" s="86"/>
      <c r="ID19" s="86"/>
      <c r="IE19" s="86"/>
      <c r="IF19" s="86"/>
      <c r="IG19" s="86"/>
      <c r="IH19" s="86"/>
      <c r="II19" s="86"/>
      <c r="IJ19" s="86"/>
      <c r="IK19" s="86"/>
      <c r="IL19" s="86"/>
      <c r="IM19" s="86"/>
      <c r="IN19" s="86"/>
      <c r="IO19" s="86"/>
      <c r="IP19" s="86"/>
      <c r="IQ19" s="86"/>
      <c r="IR19" s="86"/>
      <c r="IS19" s="86"/>
      <c r="IT19" s="86"/>
      <c r="IU19" s="86"/>
      <c r="IV19" s="86"/>
    </row>
    <row r="20" spans="1:256">
      <c r="A20" s="86"/>
      <c r="B20" s="105" t="s">
        <v>21</v>
      </c>
      <c r="C20" s="105" t="s">
        <v>746</v>
      </c>
      <c r="D20" s="94">
        <v>6.4999999999999997E-3</v>
      </c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  <c r="CD20" s="86"/>
      <c r="CE20" s="86"/>
      <c r="CF20" s="86"/>
      <c r="CG20" s="86"/>
      <c r="CH20" s="86"/>
      <c r="CI20" s="86"/>
      <c r="CJ20" s="86"/>
      <c r="CK20" s="86"/>
      <c r="CL20" s="86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6"/>
      <c r="DA20" s="86"/>
      <c r="DB20" s="86"/>
      <c r="DC20" s="86"/>
      <c r="DD20" s="86"/>
      <c r="DE20" s="86"/>
      <c r="DF20" s="86"/>
      <c r="DG20" s="86"/>
      <c r="DH20" s="86"/>
      <c r="DI20" s="86"/>
      <c r="DJ20" s="86"/>
      <c r="DK20" s="86"/>
      <c r="DL20" s="86"/>
      <c r="DM20" s="86"/>
      <c r="DN20" s="86"/>
      <c r="DO20" s="86"/>
      <c r="DP20" s="86"/>
      <c r="DQ20" s="86"/>
      <c r="DR20" s="86"/>
      <c r="DS20" s="86"/>
      <c r="DT20" s="86"/>
      <c r="DU20" s="86"/>
      <c r="DV20" s="86"/>
      <c r="DW20" s="86"/>
      <c r="DX20" s="86"/>
      <c r="DY20" s="86"/>
      <c r="DZ20" s="86"/>
      <c r="EA20" s="86"/>
      <c r="EB20" s="86"/>
      <c r="EC20" s="86"/>
      <c r="ED20" s="86"/>
      <c r="EE20" s="86"/>
      <c r="EF20" s="86"/>
      <c r="EG20" s="86"/>
      <c r="EH20" s="86"/>
      <c r="EI20" s="86"/>
      <c r="EJ20" s="86"/>
      <c r="EK20" s="86"/>
      <c r="EL20" s="86"/>
      <c r="EM20" s="86"/>
      <c r="EN20" s="86"/>
      <c r="EO20" s="86"/>
      <c r="EP20" s="86"/>
      <c r="EQ20" s="86"/>
      <c r="ER20" s="86"/>
      <c r="ES20" s="86"/>
      <c r="ET20" s="86"/>
      <c r="EU20" s="86"/>
      <c r="EV20" s="86"/>
      <c r="EW20" s="86"/>
      <c r="EX20" s="86"/>
      <c r="EY20" s="86"/>
      <c r="EZ20" s="86"/>
      <c r="FA20" s="86"/>
      <c r="FB20" s="86"/>
      <c r="FC20" s="86"/>
      <c r="FD20" s="86"/>
      <c r="FE20" s="86"/>
      <c r="FF20" s="86"/>
      <c r="FG20" s="86"/>
      <c r="FH20" s="86"/>
      <c r="FI20" s="86"/>
      <c r="FJ20" s="86"/>
      <c r="FK20" s="86"/>
      <c r="FL20" s="86"/>
      <c r="FM20" s="86"/>
      <c r="FN20" s="86"/>
      <c r="FO20" s="86"/>
      <c r="FP20" s="86"/>
      <c r="FQ20" s="86"/>
      <c r="FR20" s="86"/>
      <c r="FS20" s="86"/>
      <c r="FT20" s="86"/>
      <c r="FU20" s="86"/>
      <c r="FV20" s="86"/>
      <c r="FW20" s="86"/>
      <c r="FX20" s="86"/>
      <c r="FY20" s="86"/>
      <c r="FZ20" s="86"/>
      <c r="GA20" s="86"/>
      <c r="GB20" s="86"/>
      <c r="GC20" s="86"/>
      <c r="GD20" s="86"/>
      <c r="GE20" s="86"/>
      <c r="GF20" s="86"/>
      <c r="GG20" s="86"/>
      <c r="GH20" s="86"/>
      <c r="GI20" s="86"/>
      <c r="GJ20" s="86"/>
      <c r="GK20" s="86"/>
      <c r="GL20" s="86"/>
      <c r="GM20" s="86"/>
      <c r="GN20" s="86"/>
      <c r="GO20" s="86"/>
      <c r="GP20" s="86"/>
      <c r="GQ20" s="86"/>
      <c r="GR20" s="86"/>
      <c r="GS20" s="86"/>
      <c r="GT20" s="86"/>
      <c r="GU20" s="86"/>
      <c r="GV20" s="86"/>
      <c r="GW20" s="86"/>
      <c r="GX20" s="86"/>
      <c r="GY20" s="86"/>
      <c r="GZ20" s="86"/>
      <c r="HA20" s="86"/>
      <c r="HB20" s="86"/>
      <c r="HC20" s="86"/>
      <c r="HD20" s="86"/>
      <c r="HE20" s="86"/>
      <c r="HF20" s="86"/>
      <c r="HG20" s="86"/>
      <c r="HH20" s="86"/>
      <c r="HI20" s="86"/>
      <c r="HJ20" s="86"/>
      <c r="HK20" s="86"/>
      <c r="HL20" s="86"/>
      <c r="HM20" s="86"/>
      <c r="HN20" s="86"/>
      <c r="HO20" s="86"/>
      <c r="HP20" s="86"/>
      <c r="HQ20" s="86"/>
      <c r="HR20" s="86"/>
      <c r="HS20" s="86"/>
      <c r="HT20" s="86"/>
      <c r="HU20" s="86"/>
      <c r="HV20" s="86"/>
      <c r="HW20" s="86"/>
      <c r="HX20" s="86"/>
      <c r="HY20" s="86"/>
      <c r="HZ20" s="86"/>
      <c r="IA20" s="86"/>
      <c r="IB20" s="86"/>
      <c r="IC20" s="86"/>
      <c r="ID20" s="86"/>
      <c r="IE20" s="86"/>
      <c r="IF20" s="86"/>
      <c r="IG20" s="86"/>
      <c r="IH20" s="86"/>
      <c r="II20" s="86"/>
      <c r="IJ20" s="86"/>
      <c r="IK20" s="86"/>
      <c r="IL20" s="86"/>
      <c r="IM20" s="86"/>
      <c r="IN20" s="86"/>
      <c r="IO20" s="86"/>
      <c r="IP20" s="86"/>
      <c r="IQ20" s="86"/>
      <c r="IR20" s="86"/>
      <c r="IS20" s="86"/>
      <c r="IT20" s="86"/>
      <c r="IU20" s="86"/>
      <c r="IV20" s="86"/>
    </row>
    <row r="21" spans="1:256">
      <c r="A21" s="86"/>
      <c r="B21" s="105" t="s">
        <v>747</v>
      </c>
      <c r="C21" s="105" t="s">
        <v>748</v>
      </c>
      <c r="D21" s="94">
        <v>0.03</v>
      </c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86"/>
      <c r="BU21" s="86"/>
      <c r="BV21" s="86"/>
      <c r="BW21" s="86"/>
      <c r="BX21" s="86"/>
      <c r="BY21" s="86"/>
      <c r="BZ21" s="86"/>
      <c r="CA21" s="86"/>
      <c r="CB21" s="86"/>
      <c r="CC21" s="86"/>
      <c r="CD21" s="86"/>
      <c r="CE21" s="86"/>
      <c r="CF21" s="86"/>
      <c r="CG21" s="86"/>
      <c r="CH21" s="86"/>
      <c r="CI21" s="86"/>
      <c r="CJ21" s="86"/>
      <c r="CK21" s="86"/>
      <c r="CL21" s="86"/>
      <c r="CM21" s="86"/>
      <c r="CN21" s="86"/>
      <c r="CO21" s="86"/>
      <c r="CP21" s="86"/>
      <c r="CQ21" s="86"/>
      <c r="CR21" s="86"/>
      <c r="CS21" s="86"/>
      <c r="CT21" s="86"/>
      <c r="CU21" s="86"/>
      <c r="CV21" s="86"/>
      <c r="CW21" s="86"/>
      <c r="CX21" s="86"/>
      <c r="CY21" s="86"/>
      <c r="CZ21" s="86"/>
      <c r="DA21" s="86"/>
      <c r="DB21" s="86"/>
      <c r="DC21" s="86"/>
      <c r="DD21" s="86"/>
      <c r="DE21" s="86"/>
      <c r="DF21" s="86"/>
      <c r="DG21" s="86"/>
      <c r="DH21" s="86"/>
      <c r="DI21" s="86"/>
      <c r="DJ21" s="86"/>
      <c r="DK21" s="86"/>
      <c r="DL21" s="86"/>
      <c r="DM21" s="86"/>
      <c r="DN21" s="86"/>
      <c r="DO21" s="86"/>
      <c r="DP21" s="86"/>
      <c r="DQ21" s="86"/>
      <c r="DR21" s="86"/>
      <c r="DS21" s="86"/>
      <c r="DT21" s="86"/>
      <c r="DU21" s="86"/>
      <c r="DV21" s="86"/>
      <c r="DW21" s="86"/>
      <c r="DX21" s="86"/>
      <c r="DY21" s="86"/>
      <c r="DZ21" s="86"/>
      <c r="EA21" s="86"/>
      <c r="EB21" s="86"/>
      <c r="EC21" s="86"/>
      <c r="ED21" s="86"/>
      <c r="EE21" s="86"/>
      <c r="EF21" s="86"/>
      <c r="EG21" s="86"/>
      <c r="EH21" s="86"/>
      <c r="EI21" s="86"/>
      <c r="EJ21" s="86"/>
      <c r="EK21" s="86"/>
      <c r="EL21" s="86"/>
      <c r="EM21" s="86"/>
      <c r="EN21" s="86"/>
      <c r="EO21" s="86"/>
      <c r="EP21" s="86"/>
      <c r="EQ21" s="86"/>
      <c r="ER21" s="86"/>
      <c r="ES21" s="86"/>
      <c r="ET21" s="86"/>
      <c r="EU21" s="86"/>
      <c r="EV21" s="86"/>
      <c r="EW21" s="86"/>
      <c r="EX21" s="86"/>
      <c r="EY21" s="86"/>
      <c r="EZ21" s="86"/>
      <c r="FA21" s="86"/>
      <c r="FB21" s="86"/>
      <c r="FC21" s="86"/>
      <c r="FD21" s="86"/>
      <c r="FE21" s="86"/>
      <c r="FF21" s="86"/>
      <c r="FG21" s="86"/>
      <c r="FH21" s="86"/>
      <c r="FI21" s="86"/>
      <c r="FJ21" s="86"/>
      <c r="FK21" s="86"/>
      <c r="FL21" s="86"/>
      <c r="FM21" s="86"/>
      <c r="FN21" s="86"/>
      <c r="FO21" s="86"/>
      <c r="FP21" s="86"/>
      <c r="FQ21" s="86"/>
      <c r="FR21" s="86"/>
      <c r="FS21" s="86"/>
      <c r="FT21" s="86"/>
      <c r="FU21" s="86"/>
      <c r="FV21" s="86"/>
      <c r="FW21" s="86"/>
      <c r="FX21" s="86"/>
      <c r="FY21" s="86"/>
      <c r="FZ21" s="86"/>
      <c r="GA21" s="86"/>
      <c r="GB21" s="86"/>
      <c r="GC21" s="86"/>
      <c r="GD21" s="86"/>
      <c r="GE21" s="86"/>
      <c r="GF21" s="86"/>
      <c r="GG21" s="86"/>
      <c r="GH21" s="86"/>
      <c r="GI21" s="86"/>
      <c r="GJ21" s="86"/>
      <c r="GK21" s="86"/>
      <c r="GL21" s="86"/>
      <c r="GM21" s="86"/>
      <c r="GN21" s="86"/>
      <c r="GO21" s="86"/>
      <c r="GP21" s="86"/>
      <c r="GQ21" s="86"/>
      <c r="GR21" s="86"/>
      <c r="GS21" s="86"/>
      <c r="GT21" s="86"/>
      <c r="GU21" s="86"/>
      <c r="GV21" s="86"/>
      <c r="GW21" s="86"/>
      <c r="GX21" s="86"/>
      <c r="GY21" s="86"/>
      <c r="GZ21" s="86"/>
      <c r="HA21" s="86"/>
      <c r="HB21" s="86"/>
      <c r="HC21" s="86"/>
      <c r="HD21" s="86"/>
      <c r="HE21" s="86"/>
      <c r="HF21" s="86"/>
      <c r="HG21" s="86"/>
      <c r="HH21" s="86"/>
      <c r="HI21" s="86"/>
      <c r="HJ21" s="86"/>
      <c r="HK21" s="86"/>
      <c r="HL21" s="86"/>
      <c r="HM21" s="86"/>
      <c r="HN21" s="86"/>
      <c r="HO21" s="86"/>
      <c r="HP21" s="86"/>
      <c r="HQ21" s="86"/>
      <c r="HR21" s="86"/>
      <c r="HS21" s="86"/>
      <c r="HT21" s="86"/>
      <c r="HU21" s="86"/>
      <c r="HV21" s="86"/>
      <c r="HW21" s="86"/>
      <c r="HX21" s="86"/>
      <c r="HY21" s="86"/>
      <c r="HZ21" s="86"/>
      <c r="IA21" s="86"/>
      <c r="IB21" s="86"/>
      <c r="IC21" s="86"/>
      <c r="ID21" s="86"/>
      <c r="IE21" s="86"/>
      <c r="IF21" s="86"/>
      <c r="IG21" s="86"/>
      <c r="IH21" s="86"/>
      <c r="II21" s="86"/>
      <c r="IJ21" s="86"/>
      <c r="IK21" s="86"/>
      <c r="IL21" s="86"/>
      <c r="IM21" s="86"/>
      <c r="IN21" s="86"/>
      <c r="IO21" s="86"/>
      <c r="IP21" s="86"/>
      <c r="IQ21" s="86"/>
      <c r="IR21" s="86"/>
      <c r="IS21" s="86"/>
      <c r="IT21" s="86"/>
      <c r="IU21" s="86"/>
      <c r="IV21" s="86"/>
    </row>
    <row r="22" spans="1:256" ht="13.5" thickBot="1">
      <c r="A22" s="86"/>
      <c r="B22" s="101" t="s">
        <v>749</v>
      </c>
      <c r="C22" s="101" t="s">
        <v>750</v>
      </c>
      <c r="D22" s="97">
        <v>0</v>
      </c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6"/>
      <c r="BE22" s="86"/>
      <c r="BF22" s="86"/>
      <c r="BG22" s="86"/>
      <c r="BH22" s="86"/>
      <c r="BI22" s="86"/>
      <c r="BJ22" s="86"/>
      <c r="BK22" s="86"/>
      <c r="BL22" s="86"/>
      <c r="BM22" s="86"/>
      <c r="BN22" s="86"/>
      <c r="BO22" s="86"/>
      <c r="BP22" s="86"/>
      <c r="BQ22" s="86"/>
      <c r="BR22" s="86"/>
      <c r="BS22" s="86"/>
      <c r="BT22" s="86"/>
      <c r="BU22" s="86"/>
      <c r="BV22" s="86"/>
      <c r="BW22" s="86"/>
      <c r="BX22" s="86"/>
      <c r="BY22" s="86"/>
      <c r="BZ22" s="86"/>
      <c r="CA22" s="86"/>
      <c r="CB22" s="86"/>
      <c r="CC22" s="86"/>
      <c r="CD22" s="86"/>
      <c r="CE22" s="86"/>
      <c r="CF22" s="86"/>
      <c r="CG22" s="86"/>
      <c r="CH22" s="86"/>
      <c r="CI22" s="86"/>
      <c r="CJ22" s="86"/>
      <c r="CK22" s="86"/>
      <c r="CL22" s="86"/>
      <c r="CM22" s="86"/>
      <c r="CN22" s="86"/>
      <c r="CO22" s="86"/>
      <c r="CP22" s="86"/>
      <c r="CQ22" s="86"/>
      <c r="CR22" s="86"/>
      <c r="CS22" s="86"/>
      <c r="CT22" s="86"/>
      <c r="CU22" s="86"/>
      <c r="CV22" s="86"/>
      <c r="CW22" s="86"/>
      <c r="CX22" s="86"/>
      <c r="CY22" s="86"/>
      <c r="CZ22" s="86"/>
      <c r="DA22" s="86"/>
      <c r="DB22" s="86"/>
      <c r="DC22" s="86"/>
      <c r="DD22" s="86"/>
      <c r="DE22" s="86"/>
      <c r="DF22" s="86"/>
      <c r="DG22" s="86"/>
      <c r="DH22" s="86"/>
      <c r="DI22" s="86"/>
      <c r="DJ22" s="86"/>
      <c r="DK22" s="86"/>
      <c r="DL22" s="86"/>
      <c r="DM22" s="86"/>
      <c r="DN22" s="86"/>
      <c r="DO22" s="86"/>
      <c r="DP22" s="86"/>
      <c r="DQ22" s="86"/>
      <c r="DR22" s="86"/>
      <c r="DS22" s="86"/>
      <c r="DT22" s="86"/>
      <c r="DU22" s="86"/>
      <c r="DV22" s="86"/>
      <c r="DW22" s="86"/>
      <c r="DX22" s="86"/>
      <c r="DY22" s="86"/>
      <c r="DZ22" s="86"/>
      <c r="EA22" s="86"/>
      <c r="EB22" s="86"/>
      <c r="EC22" s="86"/>
      <c r="ED22" s="86"/>
      <c r="EE22" s="86"/>
      <c r="EF22" s="86"/>
      <c r="EG22" s="86"/>
      <c r="EH22" s="86"/>
      <c r="EI22" s="86"/>
      <c r="EJ22" s="86"/>
      <c r="EK22" s="86"/>
      <c r="EL22" s="86"/>
      <c r="EM22" s="86"/>
      <c r="EN22" s="86"/>
      <c r="EO22" s="86"/>
      <c r="EP22" s="86"/>
      <c r="EQ22" s="86"/>
      <c r="ER22" s="86"/>
      <c r="ES22" s="86"/>
      <c r="ET22" s="86"/>
      <c r="EU22" s="86"/>
      <c r="EV22" s="86"/>
      <c r="EW22" s="86"/>
      <c r="EX22" s="86"/>
      <c r="EY22" s="86"/>
      <c r="EZ22" s="86"/>
      <c r="FA22" s="86"/>
      <c r="FB22" s="86"/>
      <c r="FC22" s="86"/>
      <c r="FD22" s="86"/>
      <c r="FE22" s="86"/>
      <c r="FF22" s="86"/>
      <c r="FG22" s="86"/>
      <c r="FH22" s="86"/>
      <c r="FI22" s="86"/>
      <c r="FJ22" s="86"/>
      <c r="FK22" s="86"/>
      <c r="FL22" s="86"/>
      <c r="FM22" s="86"/>
      <c r="FN22" s="86"/>
      <c r="FO22" s="86"/>
      <c r="FP22" s="86"/>
      <c r="FQ22" s="86"/>
      <c r="FR22" s="86"/>
      <c r="FS22" s="86"/>
      <c r="FT22" s="86"/>
      <c r="FU22" s="86"/>
      <c r="FV22" s="86"/>
      <c r="FW22" s="86"/>
      <c r="FX22" s="86"/>
      <c r="FY22" s="86"/>
      <c r="FZ22" s="86"/>
      <c r="GA22" s="86"/>
      <c r="GB22" s="86"/>
      <c r="GC22" s="86"/>
      <c r="GD22" s="86"/>
      <c r="GE22" s="86"/>
      <c r="GF22" s="86"/>
      <c r="GG22" s="86"/>
      <c r="GH22" s="86"/>
      <c r="GI22" s="86"/>
      <c r="GJ22" s="86"/>
      <c r="GK22" s="86"/>
      <c r="GL22" s="86"/>
      <c r="GM22" s="86"/>
      <c r="GN22" s="86"/>
      <c r="GO22" s="86"/>
      <c r="GP22" s="86"/>
      <c r="GQ22" s="86"/>
      <c r="GR22" s="86"/>
      <c r="GS22" s="86"/>
      <c r="GT22" s="86"/>
      <c r="GU22" s="86"/>
      <c r="GV22" s="86"/>
      <c r="GW22" s="86"/>
      <c r="GX22" s="86"/>
      <c r="GY22" s="86"/>
      <c r="GZ22" s="86"/>
      <c r="HA22" s="86"/>
      <c r="HB22" s="86"/>
      <c r="HC22" s="86"/>
      <c r="HD22" s="86"/>
      <c r="HE22" s="86"/>
      <c r="HF22" s="86"/>
      <c r="HG22" s="86"/>
      <c r="HH22" s="86"/>
      <c r="HI22" s="86"/>
      <c r="HJ22" s="86"/>
      <c r="HK22" s="86"/>
      <c r="HL22" s="86"/>
      <c r="HM22" s="86"/>
      <c r="HN22" s="86"/>
      <c r="HO22" s="86"/>
      <c r="HP22" s="86"/>
      <c r="HQ22" s="86"/>
      <c r="HR22" s="86"/>
      <c r="HS22" s="86"/>
      <c r="HT22" s="86"/>
      <c r="HU22" s="86"/>
      <c r="HV22" s="86"/>
      <c r="HW22" s="86"/>
      <c r="HX22" s="86"/>
      <c r="HY22" s="86"/>
      <c r="HZ22" s="86"/>
      <c r="IA22" s="86"/>
      <c r="IB22" s="86"/>
      <c r="IC22" s="86"/>
      <c r="ID22" s="86"/>
      <c r="IE22" s="86"/>
      <c r="IF22" s="86"/>
      <c r="IG22" s="86"/>
      <c r="IH22" s="86"/>
      <c r="II22" s="86"/>
      <c r="IJ22" s="86"/>
      <c r="IK22" s="86"/>
      <c r="IL22" s="86"/>
      <c r="IM22" s="86"/>
      <c r="IN22" s="86"/>
      <c r="IO22" s="86"/>
      <c r="IP22" s="86"/>
      <c r="IQ22" s="86"/>
      <c r="IR22" s="86"/>
      <c r="IS22" s="86"/>
      <c r="IT22" s="86"/>
      <c r="IU22" s="86"/>
      <c r="IV22" s="86"/>
    </row>
    <row r="23" spans="1:256" ht="13.5" thickBot="1">
      <c r="A23" s="86"/>
      <c r="B23" s="469" t="s">
        <v>22</v>
      </c>
      <c r="C23" s="470"/>
      <c r="D23" s="106">
        <f>SUM(D19:D22)</f>
        <v>8.6499999999999994E-2</v>
      </c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/>
      <c r="CK23" s="86"/>
      <c r="CL23" s="86"/>
      <c r="CM23" s="86"/>
      <c r="CN23" s="86"/>
      <c r="CO23" s="86"/>
      <c r="CP23" s="86"/>
      <c r="CQ23" s="86"/>
      <c r="CR23" s="86"/>
      <c r="CS23" s="86"/>
      <c r="CT23" s="86"/>
      <c r="CU23" s="86"/>
      <c r="CV23" s="86"/>
      <c r="CW23" s="86"/>
      <c r="CX23" s="86"/>
      <c r="CY23" s="86"/>
      <c r="CZ23" s="86"/>
      <c r="DA23" s="86"/>
      <c r="DB23" s="86"/>
      <c r="DC23" s="86"/>
      <c r="DD23" s="86"/>
      <c r="DE23" s="86"/>
      <c r="DF23" s="86"/>
      <c r="DG23" s="86"/>
      <c r="DH23" s="86"/>
      <c r="DI23" s="86"/>
      <c r="DJ23" s="86"/>
      <c r="DK23" s="86"/>
      <c r="DL23" s="86"/>
      <c r="DM23" s="86"/>
      <c r="DN23" s="86"/>
      <c r="DO23" s="86"/>
      <c r="DP23" s="86"/>
      <c r="DQ23" s="86"/>
      <c r="DR23" s="86"/>
      <c r="DS23" s="86"/>
      <c r="DT23" s="86"/>
      <c r="DU23" s="86"/>
      <c r="DV23" s="86"/>
      <c r="DW23" s="86"/>
      <c r="DX23" s="86"/>
      <c r="DY23" s="86"/>
      <c r="DZ23" s="86"/>
      <c r="EA23" s="86"/>
      <c r="EB23" s="86"/>
      <c r="EC23" s="86"/>
      <c r="ED23" s="86"/>
      <c r="EE23" s="86"/>
      <c r="EF23" s="86"/>
      <c r="EG23" s="86"/>
      <c r="EH23" s="86"/>
      <c r="EI23" s="86"/>
      <c r="EJ23" s="86"/>
      <c r="EK23" s="86"/>
      <c r="EL23" s="86"/>
      <c r="EM23" s="86"/>
      <c r="EN23" s="86"/>
      <c r="EO23" s="86"/>
      <c r="EP23" s="86"/>
      <c r="EQ23" s="86"/>
      <c r="ER23" s="86"/>
      <c r="ES23" s="86"/>
      <c r="ET23" s="86"/>
      <c r="EU23" s="86"/>
      <c r="EV23" s="86"/>
      <c r="EW23" s="86"/>
      <c r="EX23" s="86"/>
      <c r="EY23" s="86"/>
      <c r="EZ23" s="86"/>
      <c r="FA23" s="86"/>
      <c r="FB23" s="86"/>
      <c r="FC23" s="86"/>
      <c r="FD23" s="86"/>
      <c r="FE23" s="86"/>
      <c r="FF23" s="86"/>
      <c r="FG23" s="86"/>
      <c r="FH23" s="86"/>
      <c r="FI23" s="86"/>
      <c r="FJ23" s="86"/>
      <c r="FK23" s="86"/>
      <c r="FL23" s="86"/>
      <c r="FM23" s="86"/>
      <c r="FN23" s="86"/>
      <c r="FO23" s="86"/>
      <c r="FP23" s="86"/>
      <c r="FQ23" s="86"/>
      <c r="FR23" s="86"/>
      <c r="FS23" s="86"/>
      <c r="FT23" s="86"/>
      <c r="FU23" s="86"/>
      <c r="FV23" s="86"/>
      <c r="FW23" s="86"/>
      <c r="FX23" s="86"/>
      <c r="FY23" s="86"/>
      <c r="FZ23" s="86"/>
      <c r="GA23" s="86"/>
      <c r="GB23" s="86"/>
      <c r="GC23" s="86"/>
      <c r="GD23" s="86"/>
      <c r="GE23" s="86"/>
      <c r="GF23" s="86"/>
      <c r="GG23" s="86"/>
      <c r="GH23" s="86"/>
      <c r="GI23" s="86"/>
      <c r="GJ23" s="86"/>
      <c r="GK23" s="86"/>
      <c r="GL23" s="86"/>
      <c r="GM23" s="86"/>
      <c r="GN23" s="86"/>
      <c r="GO23" s="86"/>
      <c r="GP23" s="86"/>
      <c r="GQ23" s="86"/>
      <c r="GR23" s="86"/>
      <c r="GS23" s="86"/>
      <c r="GT23" s="86"/>
      <c r="GU23" s="86"/>
      <c r="GV23" s="86"/>
      <c r="GW23" s="86"/>
      <c r="GX23" s="86"/>
      <c r="GY23" s="86"/>
      <c r="GZ23" s="86"/>
      <c r="HA23" s="86"/>
      <c r="HB23" s="86"/>
      <c r="HC23" s="86"/>
      <c r="HD23" s="86"/>
      <c r="HE23" s="86"/>
      <c r="HF23" s="86"/>
      <c r="HG23" s="86"/>
      <c r="HH23" s="86"/>
      <c r="HI23" s="86"/>
      <c r="HJ23" s="86"/>
      <c r="HK23" s="86"/>
      <c r="HL23" s="86"/>
      <c r="HM23" s="86"/>
      <c r="HN23" s="86"/>
      <c r="HO23" s="86"/>
      <c r="HP23" s="86"/>
      <c r="HQ23" s="86"/>
      <c r="HR23" s="86"/>
      <c r="HS23" s="86"/>
      <c r="HT23" s="86"/>
      <c r="HU23" s="86"/>
      <c r="HV23" s="86"/>
      <c r="HW23" s="86"/>
      <c r="HX23" s="86"/>
      <c r="HY23" s="86"/>
      <c r="HZ23" s="86"/>
      <c r="IA23" s="86"/>
      <c r="IB23" s="86"/>
      <c r="IC23" s="86"/>
      <c r="ID23" s="86"/>
      <c r="IE23" s="86"/>
      <c r="IF23" s="86"/>
      <c r="IG23" s="86"/>
      <c r="IH23" s="86"/>
      <c r="II23" s="86"/>
      <c r="IJ23" s="86"/>
      <c r="IK23" s="86"/>
      <c r="IL23" s="86"/>
      <c r="IM23" s="86"/>
      <c r="IN23" s="86"/>
      <c r="IO23" s="86"/>
      <c r="IP23" s="86"/>
      <c r="IQ23" s="86"/>
      <c r="IR23" s="86"/>
      <c r="IS23" s="86"/>
      <c r="IT23" s="86"/>
      <c r="IU23" s="86"/>
      <c r="IV23" s="86"/>
    </row>
    <row r="24" spans="1:256">
      <c r="A24" s="86"/>
      <c r="B24" s="107"/>
      <c r="C24" s="107"/>
      <c r="D24" s="108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  <c r="BN24" s="86"/>
      <c r="BO24" s="86"/>
      <c r="BP24" s="86"/>
      <c r="BQ24" s="86"/>
      <c r="BR24" s="86"/>
      <c r="BS24" s="86"/>
      <c r="BT24" s="86"/>
      <c r="BU24" s="86"/>
      <c r="BV24" s="86"/>
      <c r="BW24" s="86"/>
      <c r="BX24" s="86"/>
      <c r="BY24" s="86"/>
      <c r="BZ24" s="86"/>
      <c r="CA24" s="86"/>
      <c r="CB24" s="86"/>
      <c r="CC24" s="86"/>
      <c r="CD24" s="86"/>
      <c r="CE24" s="86"/>
      <c r="CF24" s="86"/>
      <c r="CG24" s="86"/>
      <c r="CH24" s="86"/>
      <c r="CI24" s="86"/>
      <c r="CJ24" s="86"/>
      <c r="CK24" s="86"/>
      <c r="CL24" s="86"/>
      <c r="CM24" s="86"/>
      <c r="CN24" s="86"/>
      <c r="CO24" s="86"/>
      <c r="CP24" s="86"/>
      <c r="CQ24" s="86"/>
      <c r="CR24" s="86"/>
      <c r="CS24" s="86"/>
      <c r="CT24" s="86"/>
      <c r="CU24" s="86"/>
      <c r="CV24" s="86"/>
      <c r="CW24" s="86"/>
      <c r="CX24" s="86"/>
      <c r="CY24" s="86"/>
      <c r="CZ24" s="86"/>
      <c r="DA24" s="86"/>
      <c r="DB24" s="86"/>
      <c r="DC24" s="86"/>
      <c r="DD24" s="86"/>
      <c r="DE24" s="86"/>
      <c r="DF24" s="86"/>
      <c r="DG24" s="86"/>
      <c r="DH24" s="86"/>
      <c r="DI24" s="86"/>
      <c r="DJ24" s="86"/>
      <c r="DK24" s="86"/>
      <c r="DL24" s="86"/>
      <c r="DM24" s="86"/>
      <c r="DN24" s="86"/>
      <c r="DO24" s="86"/>
      <c r="DP24" s="86"/>
      <c r="DQ24" s="86"/>
      <c r="DR24" s="86"/>
      <c r="DS24" s="86"/>
      <c r="DT24" s="86"/>
      <c r="DU24" s="86"/>
      <c r="DV24" s="86"/>
      <c r="DW24" s="86"/>
      <c r="DX24" s="86"/>
      <c r="DY24" s="86"/>
      <c r="DZ24" s="86"/>
      <c r="EA24" s="86"/>
      <c r="EB24" s="86"/>
      <c r="EC24" s="86"/>
      <c r="ED24" s="86"/>
      <c r="EE24" s="86"/>
      <c r="EF24" s="86"/>
      <c r="EG24" s="86"/>
      <c r="EH24" s="86"/>
      <c r="EI24" s="86"/>
      <c r="EJ24" s="86"/>
      <c r="EK24" s="86"/>
      <c r="EL24" s="86"/>
      <c r="EM24" s="86"/>
      <c r="EN24" s="86"/>
      <c r="EO24" s="86"/>
      <c r="EP24" s="86"/>
      <c r="EQ24" s="86"/>
      <c r="ER24" s="86"/>
      <c r="ES24" s="86"/>
      <c r="ET24" s="86"/>
      <c r="EU24" s="86"/>
      <c r="EV24" s="86"/>
      <c r="EW24" s="86"/>
      <c r="EX24" s="86"/>
      <c r="EY24" s="86"/>
      <c r="EZ24" s="86"/>
      <c r="FA24" s="86"/>
      <c r="FB24" s="86"/>
      <c r="FC24" s="86"/>
      <c r="FD24" s="86"/>
      <c r="FE24" s="86"/>
      <c r="FF24" s="86"/>
      <c r="FG24" s="86"/>
      <c r="FH24" s="86"/>
      <c r="FI24" s="86"/>
      <c r="FJ24" s="86"/>
      <c r="FK24" s="86"/>
      <c r="FL24" s="86"/>
      <c r="FM24" s="86"/>
      <c r="FN24" s="86"/>
      <c r="FO24" s="86"/>
      <c r="FP24" s="86"/>
      <c r="FQ24" s="86"/>
      <c r="FR24" s="86"/>
      <c r="FS24" s="86"/>
      <c r="FT24" s="86"/>
      <c r="FU24" s="86"/>
      <c r="FV24" s="86"/>
      <c r="FW24" s="86"/>
      <c r="FX24" s="86"/>
      <c r="FY24" s="86"/>
      <c r="FZ24" s="86"/>
      <c r="GA24" s="86"/>
      <c r="GB24" s="86"/>
      <c r="GC24" s="86"/>
      <c r="GD24" s="86"/>
      <c r="GE24" s="86"/>
      <c r="GF24" s="86"/>
      <c r="GG24" s="86"/>
      <c r="GH24" s="86"/>
      <c r="GI24" s="86"/>
      <c r="GJ24" s="86"/>
      <c r="GK24" s="86"/>
      <c r="GL24" s="86"/>
      <c r="GM24" s="86"/>
      <c r="GN24" s="86"/>
      <c r="GO24" s="86"/>
      <c r="GP24" s="86"/>
      <c r="GQ24" s="86"/>
      <c r="GR24" s="86"/>
      <c r="GS24" s="86"/>
      <c r="GT24" s="86"/>
      <c r="GU24" s="86"/>
      <c r="GV24" s="86"/>
      <c r="GW24" s="86"/>
      <c r="GX24" s="86"/>
      <c r="GY24" s="86"/>
      <c r="GZ24" s="86"/>
      <c r="HA24" s="86"/>
      <c r="HB24" s="86"/>
      <c r="HC24" s="86"/>
      <c r="HD24" s="86"/>
      <c r="HE24" s="86"/>
      <c r="HF24" s="86"/>
      <c r="HG24" s="86"/>
      <c r="HH24" s="86"/>
      <c r="HI24" s="86"/>
      <c r="HJ24" s="86"/>
      <c r="HK24" s="86"/>
      <c r="HL24" s="86"/>
      <c r="HM24" s="86"/>
      <c r="HN24" s="86"/>
      <c r="HO24" s="86"/>
      <c r="HP24" s="86"/>
      <c r="HQ24" s="86"/>
      <c r="HR24" s="86"/>
      <c r="HS24" s="86"/>
      <c r="HT24" s="86"/>
      <c r="HU24" s="86"/>
      <c r="HV24" s="86"/>
      <c r="HW24" s="86"/>
      <c r="HX24" s="86"/>
      <c r="HY24" s="86"/>
      <c r="HZ24" s="86"/>
      <c r="IA24" s="86"/>
      <c r="IB24" s="86"/>
      <c r="IC24" s="86"/>
      <c r="ID24" s="86"/>
      <c r="IE24" s="86"/>
      <c r="IF24" s="86"/>
      <c r="IG24" s="86"/>
      <c r="IH24" s="86"/>
      <c r="II24" s="86"/>
      <c r="IJ24" s="86"/>
      <c r="IK24" s="86"/>
      <c r="IL24" s="86"/>
      <c r="IM24" s="86"/>
      <c r="IN24" s="86"/>
      <c r="IO24" s="86"/>
      <c r="IP24" s="86"/>
      <c r="IQ24" s="86"/>
      <c r="IR24" s="86"/>
      <c r="IS24" s="86"/>
      <c r="IT24" s="86"/>
      <c r="IU24" s="86"/>
      <c r="IV24" s="86"/>
    </row>
    <row r="25" spans="1:256">
      <c r="A25" s="86"/>
      <c r="B25" s="86"/>
      <c r="C25" s="86"/>
      <c r="D25" s="109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  <c r="CD25" s="86"/>
      <c r="CE25" s="86"/>
      <c r="CF25" s="86"/>
      <c r="CG25" s="86"/>
      <c r="CH25" s="86"/>
      <c r="CI25" s="86"/>
      <c r="CJ25" s="86"/>
      <c r="CK25" s="86"/>
      <c r="CL25" s="86"/>
      <c r="CM25" s="86"/>
      <c r="CN25" s="86"/>
      <c r="CO25" s="86"/>
      <c r="CP25" s="86"/>
      <c r="CQ25" s="86"/>
      <c r="CR25" s="86"/>
      <c r="CS25" s="86"/>
      <c r="CT25" s="86"/>
      <c r="CU25" s="86"/>
      <c r="CV25" s="86"/>
      <c r="CW25" s="86"/>
      <c r="CX25" s="86"/>
      <c r="CY25" s="86"/>
      <c r="CZ25" s="86"/>
      <c r="DA25" s="86"/>
      <c r="DB25" s="86"/>
      <c r="DC25" s="86"/>
      <c r="DD25" s="86"/>
      <c r="DE25" s="86"/>
      <c r="DF25" s="86"/>
      <c r="DG25" s="86"/>
      <c r="DH25" s="86"/>
      <c r="DI25" s="86"/>
      <c r="DJ25" s="86"/>
      <c r="DK25" s="86"/>
      <c r="DL25" s="86"/>
      <c r="DM25" s="86"/>
      <c r="DN25" s="86"/>
      <c r="DO25" s="86"/>
      <c r="DP25" s="86"/>
      <c r="DQ25" s="86"/>
      <c r="DR25" s="86"/>
      <c r="DS25" s="86"/>
      <c r="DT25" s="86"/>
      <c r="DU25" s="86"/>
      <c r="DV25" s="86"/>
      <c r="DW25" s="86"/>
      <c r="DX25" s="86"/>
      <c r="DY25" s="86"/>
      <c r="DZ25" s="86"/>
      <c r="EA25" s="86"/>
      <c r="EB25" s="86"/>
      <c r="EC25" s="86"/>
      <c r="ED25" s="86"/>
      <c r="EE25" s="86"/>
      <c r="EF25" s="86"/>
      <c r="EG25" s="86"/>
      <c r="EH25" s="86"/>
      <c r="EI25" s="86"/>
      <c r="EJ25" s="86"/>
      <c r="EK25" s="86"/>
      <c r="EL25" s="86"/>
      <c r="EM25" s="86"/>
      <c r="EN25" s="86"/>
      <c r="EO25" s="86"/>
      <c r="EP25" s="86"/>
      <c r="EQ25" s="86"/>
      <c r="ER25" s="86"/>
      <c r="ES25" s="86"/>
      <c r="ET25" s="86"/>
      <c r="EU25" s="86"/>
      <c r="EV25" s="86"/>
      <c r="EW25" s="86"/>
      <c r="EX25" s="86"/>
      <c r="EY25" s="86"/>
      <c r="EZ25" s="86"/>
      <c r="FA25" s="86"/>
      <c r="FB25" s="86"/>
      <c r="FC25" s="86"/>
      <c r="FD25" s="86"/>
      <c r="FE25" s="86"/>
      <c r="FF25" s="86"/>
      <c r="FG25" s="86"/>
      <c r="FH25" s="86"/>
      <c r="FI25" s="86"/>
      <c r="FJ25" s="86"/>
      <c r="FK25" s="86"/>
      <c r="FL25" s="86"/>
      <c r="FM25" s="86"/>
      <c r="FN25" s="86"/>
      <c r="FO25" s="86"/>
      <c r="FP25" s="86"/>
      <c r="FQ25" s="86"/>
      <c r="FR25" s="86"/>
      <c r="FS25" s="86"/>
      <c r="FT25" s="86"/>
      <c r="FU25" s="86"/>
      <c r="FV25" s="86"/>
      <c r="FW25" s="86"/>
      <c r="FX25" s="86"/>
      <c r="FY25" s="86"/>
      <c r="FZ25" s="86"/>
      <c r="GA25" s="86"/>
      <c r="GB25" s="86"/>
      <c r="GC25" s="86"/>
      <c r="GD25" s="86"/>
      <c r="GE25" s="86"/>
      <c r="GF25" s="86"/>
      <c r="GG25" s="86"/>
      <c r="GH25" s="86"/>
      <c r="GI25" s="86"/>
      <c r="GJ25" s="86"/>
      <c r="GK25" s="86"/>
      <c r="GL25" s="86"/>
      <c r="GM25" s="86"/>
      <c r="GN25" s="86"/>
      <c r="GO25" s="86"/>
      <c r="GP25" s="86"/>
      <c r="GQ25" s="86"/>
      <c r="GR25" s="86"/>
      <c r="GS25" s="86"/>
      <c r="GT25" s="86"/>
      <c r="GU25" s="86"/>
      <c r="GV25" s="86"/>
      <c r="GW25" s="86"/>
      <c r="GX25" s="86"/>
      <c r="GY25" s="86"/>
      <c r="GZ25" s="86"/>
      <c r="HA25" s="86"/>
      <c r="HB25" s="86"/>
      <c r="HC25" s="86"/>
      <c r="HD25" s="86"/>
      <c r="HE25" s="86"/>
      <c r="HF25" s="86"/>
      <c r="HG25" s="86"/>
      <c r="HH25" s="86"/>
      <c r="HI25" s="86"/>
      <c r="HJ25" s="86"/>
      <c r="HK25" s="86"/>
      <c r="HL25" s="86"/>
      <c r="HM25" s="86"/>
      <c r="HN25" s="86"/>
      <c r="HO25" s="86"/>
      <c r="HP25" s="86"/>
      <c r="HQ25" s="86"/>
      <c r="HR25" s="86"/>
      <c r="HS25" s="86"/>
      <c r="HT25" s="86"/>
      <c r="HU25" s="86"/>
      <c r="HV25" s="86"/>
      <c r="HW25" s="86"/>
      <c r="HX25" s="86"/>
      <c r="HY25" s="86"/>
      <c r="HZ25" s="86"/>
      <c r="IA25" s="86"/>
      <c r="IB25" s="86"/>
      <c r="IC25" s="86"/>
      <c r="ID25" s="86"/>
      <c r="IE25" s="86"/>
      <c r="IF25" s="86"/>
      <c r="IG25" s="86"/>
      <c r="IH25" s="86"/>
      <c r="II25" s="86"/>
      <c r="IJ25" s="86"/>
      <c r="IK25" s="86"/>
      <c r="IL25" s="86"/>
      <c r="IM25" s="86"/>
      <c r="IN25" s="86"/>
      <c r="IO25" s="86"/>
      <c r="IP25" s="86"/>
      <c r="IQ25" s="86"/>
      <c r="IR25" s="86"/>
      <c r="IS25" s="86"/>
      <c r="IT25" s="86"/>
      <c r="IU25" s="86"/>
      <c r="IV25" s="86"/>
    </row>
    <row r="26" spans="1:256">
      <c r="B26" s="474" t="s">
        <v>215</v>
      </c>
      <c r="C26" s="474"/>
      <c r="D26" s="474"/>
    </row>
    <row r="28" spans="1:256">
      <c r="B28" s="457" t="s">
        <v>216</v>
      </c>
      <c r="C28" s="457"/>
      <c r="D28" s="457"/>
    </row>
    <row r="29" spans="1:256">
      <c r="B29" s="457" t="s">
        <v>217</v>
      </c>
      <c r="C29" s="457"/>
      <c r="D29" s="457"/>
    </row>
    <row r="31" spans="1:256">
      <c r="B31" s="80" t="s">
        <v>218</v>
      </c>
    </row>
    <row r="32" spans="1:256">
      <c r="B32" s="80" t="s">
        <v>219</v>
      </c>
    </row>
    <row r="33" spans="2:4">
      <c r="B33" s="80" t="s">
        <v>220</v>
      </c>
    </row>
    <row r="34" spans="2:4">
      <c r="B34" s="80" t="s">
        <v>221</v>
      </c>
    </row>
    <row r="35" spans="2:4">
      <c r="B35" s="80" t="s">
        <v>222</v>
      </c>
    </row>
    <row r="36" spans="2:4">
      <c r="B36" s="80" t="s">
        <v>223</v>
      </c>
    </row>
    <row r="37" spans="2:4">
      <c r="B37" s="80" t="s">
        <v>224</v>
      </c>
    </row>
    <row r="39" spans="2:4">
      <c r="C39" s="110"/>
      <c r="D39" s="80"/>
    </row>
    <row r="43" spans="2:4" ht="14.5">
      <c r="C43" s="111"/>
    </row>
    <row r="44" spans="2:4">
      <c r="C44" s="112"/>
    </row>
    <row r="45" spans="2:4">
      <c r="C45" s="112"/>
    </row>
    <row r="46" spans="2:4">
      <c r="C46" s="112"/>
    </row>
  </sheetData>
  <mergeCells count="11">
    <mergeCell ref="B29:D29"/>
    <mergeCell ref="B2:D2"/>
    <mergeCell ref="B3:D3"/>
    <mergeCell ref="B4:D4"/>
    <mergeCell ref="B11:C11"/>
    <mergeCell ref="B12:D12"/>
    <mergeCell ref="B16:C16"/>
    <mergeCell ref="B17:D17"/>
    <mergeCell ref="B23:C23"/>
    <mergeCell ref="B26:D26"/>
    <mergeCell ref="B28:D28"/>
  </mergeCells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Planilha17"/>
  <dimension ref="A1:IV46"/>
  <sheetViews>
    <sheetView workbookViewId="0">
      <selection activeCell="B2" sqref="B2:D37"/>
    </sheetView>
  </sheetViews>
  <sheetFormatPr defaultColWidth="62.453125" defaultRowHeight="13"/>
  <cols>
    <col min="1" max="1" width="9.1796875" style="80" customWidth="1"/>
    <col min="2" max="2" width="8" style="80" customWidth="1"/>
    <col min="3" max="3" width="62.453125" style="80" customWidth="1"/>
    <col min="4" max="4" width="10.54296875" style="81" customWidth="1"/>
    <col min="5" max="5" width="9.26953125" style="80" customWidth="1"/>
    <col min="6" max="254" width="9.1796875" style="80" customWidth="1"/>
    <col min="255" max="255" width="8" style="80" customWidth="1"/>
    <col min="256" max="16384" width="62.453125" style="80"/>
  </cols>
  <sheetData>
    <row r="1" spans="1:256" ht="13.5" thickBot="1">
      <c r="B1" s="83"/>
      <c r="D1" s="84"/>
      <c r="E1" s="85"/>
    </row>
    <row r="2" spans="1:256" ht="13.5" thickBot="1">
      <c r="B2" s="458" t="s">
        <v>751</v>
      </c>
      <c r="C2" s="459"/>
      <c r="D2" s="460"/>
      <c r="E2" s="85"/>
    </row>
    <row r="3" spans="1:256" ht="13.5" thickBot="1">
      <c r="B3" s="458" t="s">
        <v>731</v>
      </c>
      <c r="C3" s="459"/>
      <c r="D3" s="460"/>
    </row>
    <row r="4" spans="1:256" ht="13.5" thickBot="1">
      <c r="B4" s="461"/>
      <c r="C4" s="462"/>
      <c r="D4" s="463"/>
    </row>
    <row r="5" spans="1:256" ht="13.5" thickBot="1">
      <c r="A5" s="86"/>
      <c r="B5" s="87" t="s">
        <v>76</v>
      </c>
      <c r="C5" s="87" t="s">
        <v>732</v>
      </c>
      <c r="D5" s="88" t="s">
        <v>733</v>
      </c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/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  <c r="HU5" s="86"/>
      <c r="HV5" s="86"/>
      <c r="HW5" s="86"/>
      <c r="HX5" s="86"/>
      <c r="HY5" s="86"/>
      <c r="HZ5" s="86"/>
      <c r="IA5" s="86"/>
      <c r="IB5" s="86"/>
      <c r="IC5" s="86"/>
      <c r="ID5" s="86"/>
      <c r="IE5" s="86"/>
      <c r="IF5" s="86"/>
      <c r="IG5" s="86"/>
      <c r="IH5" s="86"/>
      <c r="II5" s="86"/>
      <c r="IJ5" s="86"/>
      <c r="IK5" s="86"/>
      <c r="IL5" s="86"/>
      <c r="IM5" s="86"/>
      <c r="IN5" s="86"/>
      <c r="IO5" s="86"/>
      <c r="IP5" s="86"/>
      <c r="IQ5" s="86"/>
      <c r="IR5" s="86"/>
      <c r="IS5" s="86"/>
      <c r="IT5" s="86"/>
      <c r="IU5" s="86"/>
      <c r="IV5" s="86"/>
    </row>
    <row r="6" spans="1:256">
      <c r="A6" s="86"/>
      <c r="B6" s="89">
        <v>1</v>
      </c>
      <c r="C6" s="90" t="s">
        <v>734</v>
      </c>
      <c r="D6" s="94">
        <v>0.02</v>
      </c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86"/>
      <c r="DZ6" s="86"/>
      <c r="EA6" s="86"/>
      <c r="EB6" s="86"/>
      <c r="EC6" s="86"/>
      <c r="ED6" s="86"/>
      <c r="EE6" s="86"/>
      <c r="EF6" s="86"/>
      <c r="EG6" s="86"/>
      <c r="EH6" s="86"/>
      <c r="EI6" s="86"/>
      <c r="EJ6" s="86"/>
      <c r="EK6" s="86"/>
      <c r="EL6" s="86"/>
      <c r="EM6" s="86"/>
      <c r="EN6" s="86"/>
      <c r="EO6" s="86"/>
      <c r="EP6" s="86"/>
      <c r="EQ6" s="86"/>
      <c r="ER6" s="86"/>
      <c r="ES6" s="86"/>
      <c r="ET6" s="86"/>
      <c r="EU6" s="86"/>
      <c r="EV6" s="86"/>
      <c r="EW6" s="86"/>
      <c r="EX6" s="86"/>
      <c r="EY6" s="86"/>
      <c r="EZ6" s="86"/>
      <c r="FA6" s="86"/>
      <c r="FB6" s="86"/>
      <c r="FC6" s="86"/>
      <c r="FD6" s="86"/>
      <c r="FE6" s="86"/>
      <c r="FF6" s="86"/>
      <c r="FG6" s="86"/>
      <c r="FH6" s="86"/>
      <c r="FI6" s="86"/>
      <c r="FJ6" s="86"/>
      <c r="FK6" s="86"/>
      <c r="FL6" s="86"/>
      <c r="FM6" s="86"/>
      <c r="FN6" s="86"/>
      <c r="FO6" s="86"/>
      <c r="FP6" s="86"/>
      <c r="FQ6" s="86"/>
      <c r="FR6" s="86"/>
      <c r="FS6" s="86"/>
      <c r="FT6" s="86"/>
      <c r="FU6" s="86"/>
      <c r="FV6" s="86"/>
      <c r="FW6" s="86"/>
      <c r="FX6" s="86"/>
      <c r="FY6" s="86"/>
      <c r="FZ6" s="86"/>
      <c r="GA6" s="86"/>
      <c r="GB6" s="86"/>
      <c r="GC6" s="86"/>
      <c r="GD6" s="86"/>
      <c r="GE6" s="86"/>
      <c r="GF6" s="86"/>
      <c r="GG6" s="86"/>
      <c r="GH6" s="86"/>
      <c r="GI6" s="86"/>
      <c r="GJ6" s="86"/>
      <c r="GK6" s="86"/>
      <c r="GL6" s="86"/>
      <c r="GM6" s="86"/>
      <c r="GN6" s="86"/>
      <c r="GO6" s="86"/>
      <c r="GP6" s="86"/>
      <c r="GQ6" s="86"/>
      <c r="GR6" s="86"/>
      <c r="GS6" s="86"/>
      <c r="GT6" s="86"/>
      <c r="GU6" s="86"/>
      <c r="GV6" s="86"/>
      <c r="GW6" s="86"/>
      <c r="GX6" s="86"/>
      <c r="GY6" s="86"/>
      <c r="GZ6" s="86"/>
      <c r="HA6" s="86"/>
      <c r="HB6" s="86"/>
      <c r="HC6" s="86"/>
      <c r="HD6" s="86"/>
      <c r="HE6" s="86"/>
      <c r="HF6" s="86"/>
      <c r="HG6" s="86"/>
      <c r="HH6" s="86"/>
      <c r="HI6" s="86"/>
      <c r="HJ6" s="86"/>
      <c r="HK6" s="86"/>
      <c r="HL6" s="86"/>
      <c r="HM6" s="86"/>
      <c r="HN6" s="86"/>
      <c r="HO6" s="86"/>
      <c r="HP6" s="86"/>
      <c r="HQ6" s="86"/>
      <c r="HR6" s="86"/>
      <c r="HS6" s="86"/>
      <c r="HT6" s="86"/>
      <c r="HU6" s="86"/>
      <c r="HV6" s="86"/>
      <c r="HW6" s="86"/>
      <c r="HX6" s="86"/>
      <c r="HY6" s="86"/>
      <c r="HZ6" s="86"/>
      <c r="IA6" s="86"/>
      <c r="IB6" s="86"/>
      <c r="IC6" s="86"/>
      <c r="ID6" s="86"/>
      <c r="IE6" s="86"/>
      <c r="IF6" s="86"/>
      <c r="IG6" s="86"/>
      <c r="IH6" s="86"/>
      <c r="II6" s="86"/>
      <c r="IJ6" s="86"/>
      <c r="IK6" s="86"/>
      <c r="IL6" s="86"/>
      <c r="IM6" s="86"/>
      <c r="IN6" s="86"/>
      <c r="IO6" s="86"/>
      <c r="IP6" s="86"/>
      <c r="IQ6" s="86"/>
      <c r="IR6" s="86"/>
      <c r="IS6" s="86"/>
      <c r="IT6" s="86"/>
      <c r="IU6" s="86"/>
      <c r="IV6" s="86"/>
    </row>
    <row r="7" spans="1:256">
      <c r="A7" s="86"/>
      <c r="B7" s="92">
        <v>2</v>
      </c>
      <c r="C7" s="93" t="s">
        <v>735</v>
      </c>
      <c r="D7" s="94">
        <v>8.6E-3</v>
      </c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  <c r="CN7" s="86"/>
      <c r="CO7" s="86"/>
      <c r="CP7" s="86"/>
      <c r="CQ7" s="86"/>
      <c r="CR7" s="86"/>
      <c r="CS7" s="86"/>
      <c r="CT7" s="86"/>
      <c r="CU7" s="86"/>
      <c r="CV7" s="86"/>
      <c r="CW7" s="86"/>
      <c r="CX7" s="86"/>
      <c r="CY7" s="86"/>
      <c r="CZ7" s="86"/>
      <c r="DA7" s="86"/>
      <c r="DB7" s="86"/>
      <c r="DC7" s="86"/>
      <c r="DD7" s="86"/>
      <c r="DE7" s="86"/>
      <c r="DF7" s="86"/>
      <c r="DG7" s="86"/>
      <c r="DH7" s="86"/>
      <c r="DI7" s="86"/>
      <c r="DJ7" s="86"/>
      <c r="DK7" s="86"/>
      <c r="DL7" s="86"/>
      <c r="DM7" s="86"/>
      <c r="DN7" s="86"/>
      <c r="DO7" s="86"/>
      <c r="DP7" s="86"/>
      <c r="DQ7" s="86"/>
      <c r="DR7" s="86"/>
      <c r="DS7" s="86"/>
      <c r="DT7" s="86"/>
      <c r="DU7" s="86"/>
      <c r="DV7" s="86"/>
      <c r="DW7" s="86"/>
      <c r="DX7" s="86"/>
      <c r="DY7" s="86"/>
      <c r="DZ7" s="86"/>
      <c r="EA7" s="86"/>
      <c r="EB7" s="86"/>
      <c r="EC7" s="86"/>
      <c r="ED7" s="86"/>
      <c r="EE7" s="86"/>
      <c r="EF7" s="86"/>
      <c r="EG7" s="86"/>
      <c r="EH7" s="86"/>
      <c r="EI7" s="86"/>
      <c r="EJ7" s="86"/>
      <c r="EK7" s="86"/>
      <c r="EL7" s="86"/>
      <c r="EM7" s="86"/>
      <c r="EN7" s="86"/>
      <c r="EO7" s="86"/>
      <c r="EP7" s="86"/>
      <c r="EQ7" s="86"/>
      <c r="ER7" s="86"/>
      <c r="ES7" s="86"/>
      <c r="ET7" s="86"/>
      <c r="EU7" s="86"/>
      <c r="EV7" s="86"/>
      <c r="EW7" s="86"/>
      <c r="EX7" s="86"/>
      <c r="EY7" s="86"/>
      <c r="EZ7" s="86"/>
      <c r="FA7" s="86"/>
      <c r="FB7" s="86"/>
      <c r="FC7" s="86"/>
      <c r="FD7" s="86"/>
      <c r="FE7" s="86"/>
      <c r="FF7" s="86"/>
      <c r="FG7" s="86"/>
      <c r="FH7" s="86"/>
      <c r="FI7" s="86"/>
      <c r="FJ7" s="86"/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86"/>
      <c r="GZ7" s="86"/>
      <c r="HA7" s="86"/>
      <c r="HB7" s="86"/>
      <c r="HC7" s="86"/>
      <c r="HD7" s="86"/>
      <c r="HE7" s="86"/>
      <c r="HF7" s="86"/>
      <c r="HG7" s="86"/>
      <c r="HH7" s="86"/>
      <c r="HI7" s="86"/>
      <c r="HJ7" s="86"/>
      <c r="HK7" s="86"/>
      <c r="HL7" s="86"/>
      <c r="HM7" s="86"/>
      <c r="HN7" s="86"/>
      <c r="HO7" s="86"/>
      <c r="HP7" s="86"/>
      <c r="HQ7" s="86"/>
      <c r="HR7" s="86"/>
      <c r="HS7" s="86"/>
      <c r="HT7" s="86"/>
      <c r="HU7" s="86"/>
      <c r="HV7" s="86"/>
      <c r="HW7" s="86"/>
      <c r="HX7" s="86"/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</row>
    <row r="8" spans="1:256">
      <c r="A8" s="86"/>
      <c r="B8" s="92">
        <v>3</v>
      </c>
      <c r="C8" s="93" t="s">
        <v>736</v>
      </c>
      <c r="D8" s="94">
        <v>8.5000000000000006E-3</v>
      </c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6"/>
      <c r="DA8" s="86"/>
      <c r="DB8" s="86"/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6"/>
      <c r="EJ8" s="86"/>
      <c r="EK8" s="86"/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6"/>
      <c r="FS8" s="86"/>
      <c r="FT8" s="86"/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86"/>
      <c r="GK8" s="86"/>
      <c r="GL8" s="86"/>
      <c r="GM8" s="86"/>
      <c r="GN8" s="86"/>
      <c r="GO8" s="86"/>
      <c r="GP8" s="86"/>
      <c r="GQ8" s="86"/>
      <c r="GR8" s="86"/>
      <c r="GS8" s="86"/>
      <c r="GT8" s="86"/>
      <c r="GU8" s="86"/>
      <c r="GV8" s="86"/>
      <c r="GW8" s="86"/>
      <c r="GX8" s="86"/>
      <c r="GY8" s="86"/>
      <c r="GZ8" s="86"/>
      <c r="HA8" s="86"/>
      <c r="HB8" s="86"/>
      <c r="HC8" s="86"/>
      <c r="HD8" s="86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86"/>
      <c r="IA8" s="86"/>
      <c r="IB8" s="86"/>
      <c r="IC8" s="86"/>
      <c r="ID8" s="86"/>
      <c r="IE8" s="86"/>
      <c r="IF8" s="86"/>
      <c r="IG8" s="86"/>
      <c r="IH8" s="86"/>
      <c r="II8" s="86"/>
      <c r="IJ8" s="86"/>
      <c r="IK8" s="86"/>
      <c r="IL8" s="86"/>
      <c r="IM8" s="86"/>
      <c r="IN8" s="86"/>
      <c r="IO8" s="86"/>
      <c r="IP8" s="86"/>
      <c r="IQ8" s="86"/>
      <c r="IR8" s="86"/>
      <c r="IS8" s="86"/>
      <c r="IT8" s="86"/>
      <c r="IU8" s="86"/>
      <c r="IV8" s="86"/>
    </row>
    <row r="9" spans="1:256" ht="13.5" thickBot="1">
      <c r="A9" s="86"/>
      <c r="B9" s="92">
        <v>4</v>
      </c>
      <c r="C9" s="93" t="s">
        <v>737</v>
      </c>
      <c r="D9" s="102">
        <v>3.6499999999999998E-2</v>
      </c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86"/>
      <c r="FK9" s="86"/>
      <c r="FL9" s="86"/>
      <c r="FM9" s="86"/>
      <c r="FN9" s="86"/>
      <c r="FO9" s="86"/>
      <c r="FP9" s="86"/>
      <c r="FQ9" s="86"/>
      <c r="FR9" s="86"/>
      <c r="FS9" s="86"/>
      <c r="FT9" s="86"/>
      <c r="FU9" s="86"/>
      <c r="FV9" s="86"/>
      <c r="FW9" s="86"/>
      <c r="FX9" s="86"/>
      <c r="FY9" s="86"/>
      <c r="FZ9" s="86"/>
      <c r="GA9" s="86"/>
      <c r="GB9" s="86"/>
      <c r="GC9" s="86"/>
      <c r="GD9" s="86"/>
      <c r="GE9" s="86"/>
      <c r="GF9" s="86"/>
      <c r="GG9" s="86"/>
      <c r="GH9" s="86"/>
      <c r="GI9" s="86"/>
      <c r="GJ9" s="86"/>
      <c r="GK9" s="86"/>
      <c r="GL9" s="86"/>
      <c r="GM9" s="86"/>
      <c r="GN9" s="86"/>
      <c r="GO9" s="86"/>
      <c r="GP9" s="86"/>
      <c r="GQ9" s="86"/>
      <c r="GR9" s="86"/>
      <c r="GS9" s="86"/>
      <c r="GT9" s="86"/>
      <c r="GU9" s="86"/>
      <c r="GV9" s="86"/>
      <c r="GW9" s="86"/>
      <c r="GX9" s="86"/>
      <c r="GY9" s="86"/>
      <c r="GZ9" s="86"/>
      <c r="HA9" s="86"/>
      <c r="HB9" s="86"/>
      <c r="HC9" s="86"/>
      <c r="HD9" s="86"/>
      <c r="HE9" s="86"/>
      <c r="HF9" s="86"/>
      <c r="HG9" s="86"/>
      <c r="HH9" s="86"/>
      <c r="HI9" s="86"/>
      <c r="HJ9" s="86"/>
      <c r="HK9" s="86"/>
      <c r="HL9" s="86"/>
      <c r="HM9" s="86"/>
      <c r="HN9" s="86"/>
      <c r="HO9" s="86"/>
      <c r="HP9" s="86"/>
      <c r="HQ9" s="86"/>
      <c r="HR9" s="86"/>
      <c r="HS9" s="86"/>
      <c r="HT9" s="86"/>
      <c r="HU9" s="86"/>
      <c r="HV9" s="86"/>
      <c r="HW9" s="86"/>
      <c r="HX9" s="86"/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</row>
    <row r="10" spans="1:256" ht="13.5" thickBot="1">
      <c r="A10" s="86"/>
      <c r="B10" s="95">
        <v>5</v>
      </c>
      <c r="C10" s="96" t="s">
        <v>738</v>
      </c>
      <c r="D10" s="113">
        <v>3.5000000000000003E-2</v>
      </c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  <c r="DF10" s="86"/>
      <c r="DG10" s="86"/>
      <c r="DH10" s="86"/>
      <c r="DI10" s="86"/>
      <c r="DJ10" s="86"/>
      <c r="DK10" s="86"/>
      <c r="DL10" s="86"/>
      <c r="DM10" s="86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86"/>
      <c r="FK10" s="86"/>
      <c r="FL10" s="86"/>
      <c r="FM10" s="86"/>
      <c r="FN10" s="86"/>
      <c r="FO10" s="86"/>
      <c r="FP10" s="86"/>
      <c r="FQ10" s="86"/>
      <c r="FR10" s="86"/>
      <c r="FS10" s="86"/>
      <c r="FT10" s="86"/>
      <c r="FU10" s="86"/>
      <c r="FV10" s="86"/>
      <c r="FW10" s="86"/>
      <c r="FX10" s="86"/>
      <c r="FY10" s="86"/>
      <c r="FZ10" s="86"/>
      <c r="GA10" s="86"/>
      <c r="GB10" s="86"/>
      <c r="GC10" s="86"/>
      <c r="GD10" s="86"/>
      <c r="GE10" s="86"/>
      <c r="GF10" s="86"/>
      <c r="GG10" s="86"/>
      <c r="GH10" s="86"/>
      <c r="GI10" s="86"/>
      <c r="GJ10" s="86"/>
      <c r="GK10" s="86"/>
      <c r="GL10" s="86"/>
      <c r="GM10" s="86"/>
      <c r="GN10" s="86"/>
      <c r="GO10" s="86"/>
      <c r="GP10" s="86"/>
      <c r="GQ10" s="86"/>
      <c r="GR10" s="86"/>
      <c r="GS10" s="86"/>
      <c r="GT10" s="86"/>
      <c r="GU10" s="86"/>
      <c r="GV10" s="86"/>
      <c r="GW10" s="86"/>
      <c r="GX10" s="86"/>
      <c r="GY10" s="86"/>
      <c r="GZ10" s="86"/>
      <c r="HA10" s="86"/>
      <c r="HB10" s="86"/>
      <c r="HC10" s="86"/>
      <c r="HD10" s="86"/>
      <c r="HE10" s="86"/>
      <c r="HF10" s="86"/>
      <c r="HG10" s="86"/>
      <c r="HH10" s="86"/>
      <c r="HI10" s="86"/>
      <c r="HJ10" s="86"/>
      <c r="HK10" s="86"/>
      <c r="HL10" s="86"/>
      <c r="HM10" s="86"/>
      <c r="HN10" s="86"/>
      <c r="HO10" s="86"/>
      <c r="HP10" s="86"/>
      <c r="HQ10" s="86"/>
      <c r="HR10" s="86"/>
      <c r="HS10" s="86"/>
      <c r="HT10" s="86"/>
      <c r="HU10" s="86"/>
      <c r="HV10" s="86"/>
      <c r="HW10" s="86"/>
      <c r="HX10" s="86"/>
      <c r="HY10" s="86"/>
      <c r="HZ10" s="86"/>
      <c r="IA10" s="86"/>
      <c r="IB10" s="86"/>
      <c r="IC10" s="86"/>
      <c r="ID10" s="86"/>
      <c r="IE10" s="86"/>
      <c r="IF10" s="86"/>
      <c r="IG10" s="86"/>
      <c r="IH10" s="86"/>
      <c r="II10" s="86"/>
      <c r="IJ10" s="86"/>
      <c r="IK10" s="86"/>
      <c r="IL10" s="86"/>
      <c r="IM10" s="86"/>
      <c r="IN10" s="86"/>
      <c r="IO10" s="86"/>
      <c r="IP10" s="86"/>
      <c r="IQ10" s="86"/>
      <c r="IR10" s="86"/>
      <c r="IS10" s="86"/>
      <c r="IT10" s="86"/>
      <c r="IU10" s="86"/>
      <c r="IV10" s="86"/>
    </row>
    <row r="11" spans="1:256" ht="13.5" thickBot="1">
      <c r="A11" s="86"/>
      <c r="B11" s="464" t="s">
        <v>752</v>
      </c>
      <c r="C11" s="465"/>
      <c r="D11" s="98">
        <f>((1+(D6+D15+D14))*(1+D8)*(1+D10)/(1-D23))-1</f>
        <v>0.11432289413596242</v>
      </c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86"/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6"/>
      <c r="FS11" s="86"/>
      <c r="FT11" s="86"/>
      <c r="FU11" s="86"/>
      <c r="FV11" s="86"/>
      <c r="FW11" s="86"/>
      <c r="FX11" s="86"/>
      <c r="FY11" s="86"/>
      <c r="FZ11" s="86"/>
      <c r="GA11" s="86"/>
      <c r="GB11" s="86"/>
      <c r="GC11" s="86"/>
      <c r="GD11" s="86"/>
      <c r="GE11" s="86"/>
      <c r="GF11" s="86"/>
      <c r="GG11" s="86"/>
      <c r="GH11" s="86"/>
      <c r="GI11" s="86"/>
      <c r="GJ11" s="86"/>
      <c r="GK11" s="86"/>
      <c r="GL11" s="86"/>
      <c r="GM11" s="86"/>
      <c r="GN11" s="86"/>
      <c r="GO11" s="86"/>
      <c r="GP11" s="86"/>
      <c r="GQ11" s="86"/>
      <c r="GR11" s="86"/>
      <c r="GS11" s="86"/>
      <c r="GT11" s="86"/>
      <c r="GU11" s="86"/>
      <c r="GV11" s="86"/>
      <c r="GW11" s="86"/>
      <c r="GX11" s="86"/>
      <c r="GY11" s="86"/>
      <c r="GZ11" s="86"/>
      <c r="HA11" s="86"/>
      <c r="HB11" s="86"/>
      <c r="HC11" s="86"/>
      <c r="HD11" s="86"/>
      <c r="HE11" s="86"/>
      <c r="HF11" s="86"/>
      <c r="HG11" s="86"/>
      <c r="HH11" s="86"/>
      <c r="HI11" s="86"/>
      <c r="HJ11" s="86"/>
      <c r="HK11" s="86"/>
      <c r="HL11" s="86"/>
      <c r="HM11" s="86"/>
      <c r="HN11" s="86"/>
      <c r="HO11" s="86"/>
      <c r="HP11" s="86"/>
      <c r="HQ11" s="86"/>
      <c r="HR11" s="86"/>
      <c r="HS11" s="86"/>
      <c r="HT11" s="86"/>
      <c r="HU11" s="86"/>
      <c r="HV11" s="86"/>
      <c r="HW11" s="86"/>
      <c r="HX11" s="86"/>
      <c r="HY11" s="86"/>
      <c r="HZ11" s="86"/>
      <c r="IA11" s="86"/>
      <c r="IB11" s="86"/>
      <c r="IC11" s="86"/>
      <c r="ID11" s="86"/>
      <c r="IE11" s="86"/>
      <c r="IF11" s="86"/>
      <c r="IG11" s="86"/>
      <c r="IH11" s="86"/>
      <c r="II11" s="86"/>
      <c r="IJ11" s="86"/>
      <c r="IK11" s="86"/>
      <c r="IL11" s="86"/>
      <c r="IM11" s="86"/>
      <c r="IN11" s="86"/>
      <c r="IO11" s="86"/>
      <c r="IP11" s="86"/>
      <c r="IQ11" s="86"/>
      <c r="IR11" s="86"/>
      <c r="IS11" s="86"/>
      <c r="IT11" s="86"/>
      <c r="IU11" s="86"/>
      <c r="IV11" s="86"/>
    </row>
    <row r="12" spans="1:256" ht="13.5" thickBot="1">
      <c r="A12" s="86"/>
      <c r="B12" s="475" t="s">
        <v>740</v>
      </c>
      <c r="C12" s="476"/>
      <c r="D12" s="477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  <c r="CU12" s="86"/>
      <c r="CV12" s="86"/>
      <c r="CW12" s="86"/>
      <c r="CX12" s="86"/>
      <c r="CY12" s="86"/>
      <c r="CZ12" s="86"/>
      <c r="DA12" s="86"/>
      <c r="DB12" s="86"/>
      <c r="DC12" s="86"/>
      <c r="DD12" s="86"/>
      <c r="DE12" s="86"/>
      <c r="DF12" s="86"/>
      <c r="DG12" s="86"/>
      <c r="DH12" s="86"/>
      <c r="DI12" s="86"/>
      <c r="DJ12" s="86"/>
      <c r="DK12" s="86"/>
      <c r="DL12" s="86"/>
      <c r="DM12" s="86"/>
      <c r="DN12" s="86"/>
      <c r="DO12" s="86"/>
      <c r="DP12" s="86"/>
      <c r="DQ12" s="86"/>
      <c r="DR12" s="86"/>
      <c r="DS12" s="86"/>
      <c r="DT12" s="86"/>
      <c r="DU12" s="86"/>
      <c r="DV12" s="86"/>
      <c r="DW12" s="86"/>
      <c r="DX12" s="86"/>
      <c r="DY12" s="86"/>
      <c r="DZ12" s="86"/>
      <c r="EA12" s="86"/>
      <c r="EB12" s="86"/>
      <c r="EC12" s="86"/>
      <c r="ED12" s="86"/>
      <c r="EE12" s="86"/>
      <c r="EF12" s="86"/>
      <c r="EG12" s="86"/>
      <c r="EH12" s="86"/>
      <c r="EI12" s="86"/>
      <c r="EJ12" s="86"/>
      <c r="EK12" s="86"/>
      <c r="EL12" s="86"/>
      <c r="EM12" s="86"/>
      <c r="EN12" s="86"/>
      <c r="EO12" s="86"/>
      <c r="EP12" s="86"/>
      <c r="EQ12" s="86"/>
      <c r="ER12" s="86"/>
      <c r="ES12" s="86"/>
      <c r="ET12" s="86"/>
      <c r="EU12" s="86"/>
      <c r="EV12" s="86"/>
      <c r="EW12" s="86"/>
      <c r="EX12" s="86"/>
      <c r="EY12" s="86"/>
      <c r="EZ12" s="86"/>
      <c r="FA12" s="86"/>
      <c r="FB12" s="86"/>
      <c r="FC12" s="86"/>
      <c r="FD12" s="86"/>
      <c r="FE12" s="86"/>
      <c r="FF12" s="86"/>
      <c r="FG12" s="86"/>
      <c r="FH12" s="86"/>
      <c r="FI12" s="86"/>
      <c r="FJ12" s="86"/>
      <c r="FK12" s="86"/>
      <c r="FL12" s="86"/>
      <c r="FM12" s="86"/>
      <c r="FN12" s="86"/>
      <c r="FO12" s="86"/>
      <c r="FP12" s="86"/>
      <c r="FQ12" s="86"/>
      <c r="FR12" s="86"/>
      <c r="FS12" s="86"/>
      <c r="FT12" s="86"/>
      <c r="FU12" s="86"/>
      <c r="FV12" s="86"/>
      <c r="FW12" s="86"/>
      <c r="FX12" s="86"/>
      <c r="FY12" s="86"/>
      <c r="FZ12" s="86"/>
      <c r="GA12" s="86"/>
      <c r="GB12" s="86"/>
      <c r="GC12" s="86"/>
      <c r="GD12" s="86"/>
      <c r="GE12" s="86"/>
      <c r="GF12" s="86"/>
      <c r="GG12" s="86"/>
      <c r="GH12" s="86"/>
      <c r="GI12" s="86"/>
      <c r="GJ12" s="86"/>
      <c r="GK12" s="86"/>
      <c r="GL12" s="86"/>
      <c r="GM12" s="86"/>
      <c r="GN12" s="86"/>
      <c r="GO12" s="86"/>
      <c r="GP12" s="86"/>
      <c r="GQ12" s="86"/>
      <c r="GR12" s="86"/>
      <c r="GS12" s="86"/>
      <c r="GT12" s="86"/>
      <c r="GU12" s="86"/>
      <c r="GV12" s="86"/>
      <c r="GW12" s="86"/>
      <c r="GX12" s="86"/>
      <c r="GY12" s="86"/>
      <c r="GZ12" s="86"/>
      <c r="HA12" s="86"/>
      <c r="HB12" s="86"/>
      <c r="HC12" s="86"/>
      <c r="HD12" s="86"/>
      <c r="HE12" s="86"/>
      <c r="HF12" s="86"/>
      <c r="HG12" s="86"/>
      <c r="HH12" s="86"/>
      <c r="HI12" s="86"/>
      <c r="HJ12" s="86"/>
      <c r="HK12" s="86"/>
      <c r="HL12" s="86"/>
      <c r="HM12" s="86"/>
      <c r="HN12" s="86"/>
      <c r="HO12" s="86"/>
      <c r="HP12" s="86"/>
      <c r="HQ12" s="86"/>
      <c r="HR12" s="86"/>
      <c r="HS12" s="86"/>
      <c r="HT12" s="86"/>
      <c r="HU12" s="86"/>
      <c r="HV12" s="86"/>
      <c r="HW12" s="86"/>
      <c r="HX12" s="86"/>
      <c r="HY12" s="86"/>
      <c r="HZ12" s="86"/>
      <c r="IA12" s="86"/>
      <c r="IB12" s="86"/>
      <c r="IC12" s="86"/>
      <c r="ID12" s="86"/>
      <c r="IE12" s="86"/>
      <c r="IF12" s="86"/>
      <c r="IG12" s="86"/>
      <c r="IH12" s="86"/>
      <c r="II12" s="86"/>
      <c r="IJ12" s="86"/>
      <c r="IK12" s="86"/>
      <c r="IL12" s="86"/>
      <c r="IM12" s="86"/>
      <c r="IN12" s="86"/>
      <c r="IO12" s="86"/>
      <c r="IP12" s="86"/>
      <c r="IQ12" s="86"/>
      <c r="IR12" s="86"/>
      <c r="IS12" s="86"/>
      <c r="IT12" s="86"/>
      <c r="IU12" s="86"/>
      <c r="IV12" s="86"/>
    </row>
    <row r="13" spans="1:256" ht="13.5" thickBot="1">
      <c r="A13" s="86"/>
      <c r="B13" s="87">
        <v>2</v>
      </c>
      <c r="C13" s="87" t="s">
        <v>741</v>
      </c>
      <c r="D13" s="88" t="s">
        <v>733</v>
      </c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B13" s="86"/>
      <c r="CC13" s="86"/>
      <c r="CD13" s="86"/>
      <c r="CE13" s="86"/>
      <c r="CF13" s="86"/>
      <c r="CG13" s="86"/>
      <c r="CH13" s="86"/>
      <c r="CI13" s="86"/>
      <c r="CJ13" s="86"/>
      <c r="CK13" s="86"/>
      <c r="CL13" s="86"/>
      <c r="CM13" s="86"/>
      <c r="CN13" s="86"/>
      <c r="CO13" s="86"/>
      <c r="CP13" s="86"/>
      <c r="CQ13" s="86"/>
      <c r="CR13" s="86"/>
      <c r="CS13" s="86"/>
      <c r="CT13" s="86"/>
      <c r="CU13" s="86"/>
      <c r="CV13" s="86"/>
      <c r="CW13" s="86"/>
      <c r="CX13" s="86"/>
      <c r="CY13" s="86"/>
      <c r="CZ13" s="86"/>
      <c r="DA13" s="86"/>
      <c r="DB13" s="86"/>
      <c r="DC13" s="86"/>
      <c r="DD13" s="86"/>
      <c r="DE13" s="86"/>
      <c r="DF13" s="86"/>
      <c r="DG13" s="86"/>
      <c r="DH13" s="86"/>
      <c r="DI13" s="86"/>
      <c r="DJ13" s="86"/>
      <c r="DK13" s="86"/>
      <c r="DL13" s="86"/>
      <c r="DM13" s="86"/>
      <c r="DN13" s="86"/>
      <c r="DO13" s="86"/>
      <c r="DP13" s="86"/>
      <c r="DQ13" s="86"/>
      <c r="DR13" s="86"/>
      <c r="DS13" s="86"/>
      <c r="DT13" s="86"/>
      <c r="DU13" s="86"/>
      <c r="DV13" s="86"/>
      <c r="DW13" s="86"/>
      <c r="DX13" s="86"/>
      <c r="DY13" s="86"/>
      <c r="DZ13" s="86"/>
      <c r="EA13" s="86"/>
      <c r="EB13" s="86"/>
      <c r="EC13" s="86"/>
      <c r="ED13" s="86"/>
      <c r="EE13" s="86"/>
      <c r="EF13" s="86"/>
      <c r="EG13" s="86"/>
      <c r="EH13" s="86"/>
      <c r="EI13" s="86"/>
      <c r="EJ13" s="86"/>
      <c r="EK13" s="86"/>
      <c r="EL13" s="86"/>
      <c r="EM13" s="86"/>
      <c r="EN13" s="86"/>
      <c r="EO13" s="86"/>
      <c r="EP13" s="86"/>
      <c r="EQ13" s="86"/>
      <c r="ER13" s="86"/>
      <c r="ES13" s="86"/>
      <c r="ET13" s="86"/>
      <c r="EU13" s="86"/>
      <c r="EV13" s="86"/>
      <c r="EW13" s="86"/>
      <c r="EX13" s="86"/>
      <c r="EY13" s="86"/>
      <c r="EZ13" s="86"/>
      <c r="FA13" s="86"/>
      <c r="FB13" s="86"/>
      <c r="FC13" s="86"/>
      <c r="FD13" s="86"/>
      <c r="FE13" s="86"/>
      <c r="FF13" s="86"/>
      <c r="FG13" s="86"/>
      <c r="FH13" s="86"/>
      <c r="FI13" s="86"/>
      <c r="FJ13" s="86"/>
      <c r="FK13" s="86"/>
      <c r="FL13" s="86"/>
      <c r="FM13" s="86"/>
      <c r="FN13" s="86"/>
      <c r="FO13" s="86"/>
      <c r="FP13" s="86"/>
      <c r="FQ13" s="86"/>
      <c r="FR13" s="86"/>
      <c r="FS13" s="86"/>
      <c r="FT13" s="86"/>
      <c r="FU13" s="86"/>
      <c r="FV13" s="86"/>
      <c r="FW13" s="86"/>
      <c r="FX13" s="86"/>
      <c r="FY13" s="86"/>
      <c r="FZ13" s="86"/>
      <c r="GA13" s="86"/>
      <c r="GB13" s="86"/>
      <c r="GC13" s="86"/>
      <c r="GD13" s="86"/>
      <c r="GE13" s="86"/>
      <c r="GF13" s="86"/>
      <c r="GG13" s="86"/>
      <c r="GH13" s="86"/>
      <c r="GI13" s="86"/>
      <c r="GJ13" s="86"/>
      <c r="GK13" s="86"/>
      <c r="GL13" s="86"/>
      <c r="GM13" s="86"/>
      <c r="GN13" s="86"/>
      <c r="GO13" s="86"/>
      <c r="GP13" s="86"/>
      <c r="GQ13" s="86"/>
      <c r="GR13" s="86"/>
      <c r="GS13" s="86"/>
      <c r="GT13" s="86"/>
      <c r="GU13" s="86"/>
      <c r="GV13" s="86"/>
      <c r="GW13" s="86"/>
      <c r="GX13" s="86"/>
      <c r="GY13" s="86"/>
      <c r="GZ13" s="86"/>
      <c r="HA13" s="86"/>
      <c r="HB13" s="86"/>
      <c r="HC13" s="86"/>
      <c r="HD13" s="86"/>
      <c r="HE13" s="86"/>
      <c r="HF13" s="86"/>
      <c r="HG13" s="86"/>
      <c r="HH13" s="86"/>
      <c r="HI13" s="86"/>
      <c r="HJ13" s="86"/>
      <c r="HK13" s="86"/>
      <c r="HL13" s="86"/>
      <c r="HM13" s="86"/>
      <c r="HN13" s="86"/>
      <c r="HO13" s="86"/>
      <c r="HP13" s="86"/>
      <c r="HQ13" s="86"/>
      <c r="HR13" s="86"/>
      <c r="HS13" s="86"/>
      <c r="HT13" s="86"/>
      <c r="HU13" s="86"/>
      <c r="HV13" s="86"/>
      <c r="HW13" s="86"/>
      <c r="HX13" s="86"/>
      <c r="HY13" s="86"/>
      <c r="HZ13" s="86"/>
      <c r="IA13" s="86"/>
      <c r="IB13" s="86"/>
      <c r="IC13" s="86"/>
      <c r="ID13" s="86"/>
      <c r="IE13" s="86"/>
      <c r="IF13" s="86"/>
      <c r="IG13" s="86"/>
      <c r="IH13" s="86"/>
      <c r="II13" s="86"/>
      <c r="IJ13" s="86"/>
      <c r="IK13" s="86"/>
      <c r="IL13" s="86"/>
      <c r="IM13" s="86"/>
      <c r="IN13" s="86"/>
      <c r="IO13" s="86"/>
      <c r="IP13" s="86"/>
      <c r="IQ13" s="86"/>
      <c r="IR13" s="86"/>
      <c r="IS13" s="86"/>
      <c r="IT13" s="86"/>
      <c r="IU13" s="86"/>
      <c r="IV13" s="86"/>
    </row>
    <row r="14" spans="1:256">
      <c r="A14" s="86"/>
      <c r="B14" s="99" t="s">
        <v>32</v>
      </c>
      <c r="C14" s="90" t="s">
        <v>742</v>
      </c>
      <c r="D14" s="100">
        <v>3.0000000000000001E-3</v>
      </c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  <c r="CE14" s="86"/>
      <c r="CF14" s="86"/>
      <c r="CG14" s="86"/>
      <c r="CH14" s="86"/>
      <c r="CI14" s="86"/>
      <c r="CJ14" s="86"/>
      <c r="CK14" s="86"/>
      <c r="CL14" s="86"/>
      <c r="CM14" s="86"/>
      <c r="CN14" s="86"/>
      <c r="CO14" s="86"/>
      <c r="CP14" s="86"/>
      <c r="CQ14" s="86"/>
      <c r="CR14" s="86"/>
      <c r="CS14" s="86"/>
      <c r="CT14" s="86"/>
      <c r="CU14" s="86"/>
      <c r="CV14" s="86"/>
      <c r="CW14" s="86"/>
      <c r="CX14" s="86"/>
      <c r="CY14" s="86"/>
      <c r="CZ14" s="86"/>
      <c r="DA14" s="86"/>
      <c r="DB14" s="86"/>
      <c r="DC14" s="86"/>
      <c r="DD14" s="86"/>
      <c r="DE14" s="86"/>
      <c r="DF14" s="86"/>
      <c r="DG14" s="86"/>
      <c r="DH14" s="86"/>
      <c r="DI14" s="86"/>
      <c r="DJ14" s="86"/>
      <c r="DK14" s="86"/>
      <c r="DL14" s="86"/>
      <c r="DM14" s="86"/>
      <c r="DN14" s="86"/>
      <c r="DO14" s="86"/>
      <c r="DP14" s="86"/>
      <c r="DQ14" s="86"/>
      <c r="DR14" s="86"/>
      <c r="DS14" s="86"/>
      <c r="DT14" s="86"/>
      <c r="DU14" s="86"/>
      <c r="DV14" s="86"/>
      <c r="DW14" s="86"/>
      <c r="DX14" s="86"/>
      <c r="DY14" s="86"/>
      <c r="DZ14" s="86"/>
      <c r="EA14" s="86"/>
      <c r="EB14" s="86"/>
      <c r="EC14" s="86"/>
      <c r="ED14" s="86"/>
      <c r="EE14" s="86"/>
      <c r="EF14" s="86"/>
      <c r="EG14" s="86"/>
      <c r="EH14" s="86"/>
      <c r="EI14" s="86"/>
      <c r="EJ14" s="86"/>
      <c r="EK14" s="86"/>
      <c r="EL14" s="86"/>
      <c r="EM14" s="86"/>
      <c r="EN14" s="86"/>
      <c r="EO14" s="86"/>
      <c r="EP14" s="86"/>
      <c r="EQ14" s="86"/>
      <c r="ER14" s="86"/>
      <c r="ES14" s="86"/>
      <c r="ET14" s="86"/>
      <c r="EU14" s="86"/>
      <c r="EV14" s="86"/>
      <c r="EW14" s="86"/>
      <c r="EX14" s="86"/>
      <c r="EY14" s="86"/>
      <c r="EZ14" s="86"/>
      <c r="FA14" s="86"/>
      <c r="FB14" s="86"/>
      <c r="FC14" s="86"/>
      <c r="FD14" s="86"/>
      <c r="FE14" s="86"/>
      <c r="FF14" s="86"/>
      <c r="FG14" s="86"/>
      <c r="FH14" s="86"/>
      <c r="FI14" s="86"/>
      <c r="FJ14" s="86"/>
      <c r="FK14" s="86"/>
      <c r="FL14" s="86"/>
      <c r="FM14" s="86"/>
      <c r="FN14" s="86"/>
      <c r="FO14" s="86"/>
      <c r="FP14" s="86"/>
      <c r="FQ14" s="86"/>
      <c r="FR14" s="86"/>
      <c r="FS14" s="86"/>
      <c r="FT14" s="86"/>
      <c r="FU14" s="86"/>
      <c r="FV14" s="86"/>
      <c r="FW14" s="86"/>
      <c r="FX14" s="86"/>
      <c r="FY14" s="86"/>
      <c r="FZ14" s="86"/>
      <c r="GA14" s="86"/>
      <c r="GB14" s="86"/>
      <c r="GC14" s="86"/>
      <c r="GD14" s="86"/>
      <c r="GE14" s="86"/>
      <c r="GF14" s="86"/>
      <c r="GG14" s="86"/>
      <c r="GH14" s="86"/>
      <c r="GI14" s="86"/>
      <c r="GJ14" s="86"/>
      <c r="GK14" s="86"/>
      <c r="GL14" s="86"/>
      <c r="GM14" s="86"/>
      <c r="GN14" s="86"/>
      <c r="GO14" s="86"/>
      <c r="GP14" s="86"/>
      <c r="GQ14" s="86"/>
      <c r="GR14" s="86"/>
      <c r="GS14" s="86"/>
      <c r="GT14" s="86"/>
      <c r="GU14" s="86"/>
      <c r="GV14" s="86"/>
      <c r="GW14" s="86"/>
      <c r="GX14" s="86"/>
      <c r="GY14" s="86"/>
      <c r="GZ14" s="86"/>
      <c r="HA14" s="86"/>
      <c r="HB14" s="86"/>
      <c r="HC14" s="86"/>
      <c r="HD14" s="86"/>
      <c r="HE14" s="86"/>
      <c r="HF14" s="86"/>
      <c r="HG14" s="86"/>
      <c r="HH14" s="86"/>
      <c r="HI14" s="86"/>
      <c r="HJ14" s="86"/>
      <c r="HK14" s="86"/>
      <c r="HL14" s="86"/>
      <c r="HM14" s="86"/>
      <c r="HN14" s="86"/>
      <c r="HO14" s="86"/>
      <c r="HP14" s="86"/>
      <c r="HQ14" s="86"/>
      <c r="HR14" s="86"/>
      <c r="HS14" s="86"/>
      <c r="HT14" s="86"/>
      <c r="HU14" s="86"/>
      <c r="HV14" s="86"/>
      <c r="HW14" s="86"/>
      <c r="HX14" s="86"/>
      <c r="HY14" s="86"/>
      <c r="HZ14" s="86"/>
      <c r="IA14" s="86"/>
      <c r="IB14" s="86"/>
      <c r="IC14" s="86"/>
      <c r="ID14" s="86"/>
      <c r="IE14" s="86"/>
      <c r="IF14" s="86"/>
      <c r="IG14" s="86"/>
      <c r="IH14" s="86"/>
      <c r="II14" s="86"/>
      <c r="IJ14" s="86"/>
      <c r="IK14" s="86"/>
      <c r="IL14" s="86"/>
      <c r="IM14" s="86"/>
      <c r="IN14" s="86"/>
      <c r="IO14" s="86"/>
      <c r="IP14" s="86"/>
      <c r="IQ14" s="86"/>
      <c r="IR14" s="86"/>
      <c r="IS14" s="86"/>
      <c r="IT14" s="86"/>
      <c r="IU14" s="86"/>
      <c r="IV14" s="86"/>
    </row>
    <row r="15" spans="1:256" ht="13.5" thickBot="1">
      <c r="A15" s="86"/>
      <c r="B15" s="101" t="s">
        <v>46</v>
      </c>
      <c r="C15" s="96" t="s">
        <v>743</v>
      </c>
      <c r="D15" s="97">
        <v>5.5999999999999999E-3</v>
      </c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6"/>
      <c r="BX15" s="86"/>
      <c r="BY15" s="86"/>
      <c r="BZ15" s="86"/>
      <c r="CA15" s="86"/>
      <c r="CB15" s="86"/>
      <c r="CC15" s="86"/>
      <c r="CD15" s="86"/>
      <c r="CE15" s="86"/>
      <c r="CF15" s="86"/>
      <c r="CG15" s="86"/>
      <c r="CH15" s="86"/>
      <c r="CI15" s="86"/>
      <c r="CJ15" s="86"/>
      <c r="CK15" s="86"/>
      <c r="CL15" s="86"/>
      <c r="CM15" s="86"/>
      <c r="CN15" s="86"/>
      <c r="CO15" s="86"/>
      <c r="CP15" s="86"/>
      <c r="CQ15" s="86"/>
      <c r="CR15" s="86"/>
      <c r="CS15" s="86"/>
      <c r="CT15" s="86"/>
      <c r="CU15" s="86"/>
      <c r="CV15" s="86"/>
      <c r="CW15" s="86"/>
      <c r="CX15" s="86"/>
      <c r="CY15" s="86"/>
      <c r="CZ15" s="86"/>
      <c r="DA15" s="86"/>
      <c r="DB15" s="86"/>
      <c r="DC15" s="86"/>
      <c r="DD15" s="86"/>
      <c r="DE15" s="86"/>
      <c r="DF15" s="86"/>
      <c r="DG15" s="86"/>
      <c r="DH15" s="86"/>
      <c r="DI15" s="86"/>
      <c r="DJ15" s="86"/>
      <c r="DK15" s="86"/>
      <c r="DL15" s="86"/>
      <c r="DM15" s="86"/>
      <c r="DN15" s="86"/>
      <c r="DO15" s="86"/>
      <c r="DP15" s="86"/>
      <c r="DQ15" s="86"/>
      <c r="DR15" s="86"/>
      <c r="DS15" s="86"/>
      <c r="DT15" s="86"/>
      <c r="DU15" s="86"/>
      <c r="DV15" s="86"/>
      <c r="DW15" s="86"/>
      <c r="DX15" s="86"/>
      <c r="DY15" s="86"/>
      <c r="DZ15" s="86"/>
      <c r="EA15" s="86"/>
      <c r="EB15" s="86"/>
      <c r="EC15" s="86"/>
      <c r="ED15" s="86"/>
      <c r="EE15" s="86"/>
      <c r="EF15" s="86"/>
      <c r="EG15" s="86"/>
      <c r="EH15" s="86"/>
      <c r="EI15" s="86"/>
      <c r="EJ15" s="86"/>
      <c r="EK15" s="86"/>
      <c r="EL15" s="86"/>
      <c r="EM15" s="86"/>
      <c r="EN15" s="86"/>
      <c r="EO15" s="86"/>
      <c r="EP15" s="86"/>
      <c r="EQ15" s="86"/>
      <c r="ER15" s="86"/>
      <c r="ES15" s="86"/>
      <c r="ET15" s="86"/>
      <c r="EU15" s="86"/>
      <c r="EV15" s="86"/>
      <c r="EW15" s="86"/>
      <c r="EX15" s="86"/>
      <c r="EY15" s="86"/>
      <c r="EZ15" s="86"/>
      <c r="FA15" s="86"/>
      <c r="FB15" s="86"/>
      <c r="FC15" s="86"/>
      <c r="FD15" s="86"/>
      <c r="FE15" s="86"/>
      <c r="FF15" s="86"/>
      <c r="FG15" s="86"/>
      <c r="FH15" s="86"/>
      <c r="FI15" s="86"/>
      <c r="FJ15" s="86"/>
      <c r="FK15" s="86"/>
      <c r="FL15" s="86"/>
      <c r="FM15" s="86"/>
      <c r="FN15" s="86"/>
      <c r="FO15" s="86"/>
      <c r="FP15" s="86"/>
      <c r="FQ15" s="86"/>
      <c r="FR15" s="86"/>
      <c r="FS15" s="86"/>
      <c r="FT15" s="86"/>
      <c r="FU15" s="86"/>
      <c r="FV15" s="86"/>
      <c r="FW15" s="86"/>
      <c r="FX15" s="86"/>
      <c r="FY15" s="86"/>
      <c r="FZ15" s="86"/>
      <c r="GA15" s="86"/>
      <c r="GB15" s="86"/>
      <c r="GC15" s="86"/>
      <c r="GD15" s="86"/>
      <c r="GE15" s="86"/>
      <c r="GF15" s="86"/>
      <c r="GG15" s="86"/>
      <c r="GH15" s="86"/>
      <c r="GI15" s="86"/>
      <c r="GJ15" s="86"/>
      <c r="GK15" s="86"/>
      <c r="GL15" s="86"/>
      <c r="GM15" s="86"/>
      <c r="GN15" s="86"/>
      <c r="GO15" s="86"/>
      <c r="GP15" s="86"/>
      <c r="GQ15" s="86"/>
      <c r="GR15" s="86"/>
      <c r="GS15" s="86"/>
      <c r="GT15" s="86"/>
      <c r="GU15" s="86"/>
      <c r="GV15" s="86"/>
      <c r="GW15" s="86"/>
      <c r="GX15" s="86"/>
      <c r="GY15" s="86"/>
      <c r="GZ15" s="86"/>
      <c r="HA15" s="86"/>
      <c r="HB15" s="86"/>
      <c r="HC15" s="86"/>
      <c r="HD15" s="86"/>
      <c r="HE15" s="86"/>
      <c r="HF15" s="86"/>
      <c r="HG15" s="86"/>
      <c r="HH15" s="86"/>
      <c r="HI15" s="86"/>
      <c r="HJ15" s="86"/>
      <c r="HK15" s="86"/>
      <c r="HL15" s="86"/>
      <c r="HM15" s="86"/>
      <c r="HN15" s="86"/>
      <c r="HO15" s="86"/>
      <c r="HP15" s="86"/>
      <c r="HQ15" s="86"/>
      <c r="HR15" s="86"/>
      <c r="HS15" s="86"/>
      <c r="HT15" s="86"/>
      <c r="HU15" s="86"/>
      <c r="HV15" s="86"/>
      <c r="HW15" s="86"/>
      <c r="HX15" s="86"/>
      <c r="HY15" s="86"/>
      <c r="HZ15" s="86"/>
      <c r="IA15" s="86"/>
      <c r="IB15" s="86"/>
      <c r="IC15" s="86"/>
      <c r="ID15" s="86"/>
      <c r="IE15" s="86"/>
      <c r="IF15" s="86"/>
      <c r="IG15" s="86"/>
      <c r="IH15" s="86"/>
      <c r="II15" s="86"/>
      <c r="IJ15" s="86"/>
      <c r="IK15" s="86"/>
      <c r="IL15" s="86"/>
      <c r="IM15" s="86"/>
      <c r="IN15" s="86"/>
      <c r="IO15" s="86"/>
      <c r="IP15" s="86"/>
      <c r="IQ15" s="86"/>
      <c r="IR15" s="86"/>
      <c r="IS15" s="86"/>
      <c r="IT15" s="86"/>
      <c r="IU15" s="86"/>
      <c r="IV15" s="86"/>
    </row>
    <row r="16" spans="1:256" ht="13.5" thickBot="1">
      <c r="A16" s="86"/>
      <c r="B16" s="478" t="s">
        <v>22</v>
      </c>
      <c r="C16" s="479"/>
      <c r="D16" s="103">
        <f>SUM(D14:D15)</f>
        <v>8.6E-3</v>
      </c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I16" s="86"/>
      <c r="BJ16" s="86"/>
      <c r="BK16" s="86"/>
      <c r="BL16" s="86"/>
      <c r="BM16" s="86"/>
      <c r="BN16" s="86"/>
      <c r="BO16" s="86"/>
      <c r="BP16" s="86"/>
      <c r="BQ16" s="86"/>
      <c r="BR16" s="86"/>
      <c r="BS16" s="86"/>
      <c r="BT16" s="86"/>
      <c r="BU16" s="86"/>
      <c r="BV16" s="86"/>
      <c r="BW16" s="86"/>
      <c r="BX16" s="86"/>
      <c r="BY16" s="86"/>
      <c r="BZ16" s="86"/>
      <c r="CA16" s="86"/>
      <c r="CB16" s="86"/>
      <c r="CC16" s="86"/>
      <c r="CD16" s="86"/>
      <c r="CE16" s="86"/>
      <c r="CF16" s="86"/>
      <c r="CG16" s="86"/>
      <c r="CH16" s="86"/>
      <c r="CI16" s="86"/>
      <c r="CJ16" s="86"/>
      <c r="CK16" s="86"/>
      <c r="CL16" s="86"/>
      <c r="CM16" s="86"/>
      <c r="CN16" s="86"/>
      <c r="CO16" s="86"/>
      <c r="CP16" s="86"/>
      <c r="CQ16" s="86"/>
      <c r="CR16" s="86"/>
      <c r="CS16" s="86"/>
      <c r="CT16" s="86"/>
      <c r="CU16" s="86"/>
      <c r="CV16" s="86"/>
      <c r="CW16" s="86"/>
      <c r="CX16" s="86"/>
      <c r="CY16" s="86"/>
      <c r="CZ16" s="86"/>
      <c r="DA16" s="86"/>
      <c r="DB16" s="86"/>
      <c r="DC16" s="86"/>
      <c r="DD16" s="86"/>
      <c r="DE16" s="86"/>
      <c r="DF16" s="86"/>
      <c r="DG16" s="86"/>
      <c r="DH16" s="86"/>
      <c r="DI16" s="86"/>
      <c r="DJ16" s="86"/>
      <c r="DK16" s="86"/>
      <c r="DL16" s="86"/>
      <c r="DM16" s="86"/>
      <c r="DN16" s="86"/>
      <c r="DO16" s="86"/>
      <c r="DP16" s="86"/>
      <c r="DQ16" s="86"/>
      <c r="DR16" s="86"/>
      <c r="DS16" s="86"/>
      <c r="DT16" s="86"/>
      <c r="DU16" s="86"/>
      <c r="DV16" s="86"/>
      <c r="DW16" s="86"/>
      <c r="DX16" s="86"/>
      <c r="DY16" s="86"/>
      <c r="DZ16" s="86"/>
      <c r="EA16" s="86"/>
      <c r="EB16" s="86"/>
      <c r="EC16" s="86"/>
      <c r="ED16" s="86"/>
      <c r="EE16" s="86"/>
      <c r="EF16" s="86"/>
      <c r="EG16" s="86"/>
      <c r="EH16" s="86"/>
      <c r="EI16" s="86"/>
      <c r="EJ16" s="86"/>
      <c r="EK16" s="86"/>
      <c r="EL16" s="86"/>
      <c r="EM16" s="86"/>
      <c r="EN16" s="86"/>
      <c r="EO16" s="86"/>
      <c r="EP16" s="86"/>
      <c r="EQ16" s="86"/>
      <c r="ER16" s="86"/>
      <c r="ES16" s="86"/>
      <c r="ET16" s="86"/>
      <c r="EU16" s="86"/>
      <c r="EV16" s="86"/>
      <c r="EW16" s="86"/>
      <c r="EX16" s="86"/>
      <c r="EY16" s="86"/>
      <c r="EZ16" s="86"/>
      <c r="FA16" s="86"/>
      <c r="FB16" s="86"/>
      <c r="FC16" s="86"/>
      <c r="FD16" s="86"/>
      <c r="FE16" s="86"/>
      <c r="FF16" s="86"/>
      <c r="FG16" s="86"/>
      <c r="FH16" s="86"/>
      <c r="FI16" s="86"/>
      <c r="FJ16" s="86"/>
      <c r="FK16" s="86"/>
      <c r="FL16" s="86"/>
      <c r="FM16" s="86"/>
      <c r="FN16" s="86"/>
      <c r="FO16" s="86"/>
      <c r="FP16" s="86"/>
      <c r="FQ16" s="86"/>
      <c r="FR16" s="86"/>
      <c r="FS16" s="86"/>
      <c r="FT16" s="86"/>
      <c r="FU16" s="86"/>
      <c r="FV16" s="86"/>
      <c r="FW16" s="86"/>
      <c r="FX16" s="86"/>
      <c r="FY16" s="86"/>
      <c r="FZ16" s="86"/>
      <c r="GA16" s="86"/>
      <c r="GB16" s="86"/>
      <c r="GC16" s="86"/>
      <c r="GD16" s="86"/>
      <c r="GE16" s="86"/>
      <c r="GF16" s="86"/>
      <c r="GG16" s="86"/>
      <c r="GH16" s="86"/>
      <c r="GI16" s="86"/>
      <c r="GJ16" s="86"/>
      <c r="GK16" s="86"/>
      <c r="GL16" s="86"/>
      <c r="GM16" s="86"/>
      <c r="GN16" s="86"/>
      <c r="GO16" s="86"/>
      <c r="GP16" s="86"/>
      <c r="GQ16" s="86"/>
      <c r="GR16" s="86"/>
      <c r="GS16" s="86"/>
      <c r="GT16" s="86"/>
      <c r="GU16" s="86"/>
      <c r="GV16" s="86"/>
      <c r="GW16" s="86"/>
      <c r="GX16" s="86"/>
      <c r="GY16" s="86"/>
      <c r="GZ16" s="86"/>
      <c r="HA16" s="86"/>
      <c r="HB16" s="86"/>
      <c r="HC16" s="86"/>
      <c r="HD16" s="86"/>
      <c r="HE16" s="86"/>
      <c r="HF16" s="86"/>
      <c r="HG16" s="86"/>
      <c r="HH16" s="86"/>
      <c r="HI16" s="86"/>
      <c r="HJ16" s="86"/>
      <c r="HK16" s="86"/>
      <c r="HL16" s="86"/>
      <c r="HM16" s="86"/>
      <c r="HN16" s="86"/>
      <c r="HO16" s="86"/>
      <c r="HP16" s="86"/>
      <c r="HQ16" s="86"/>
      <c r="HR16" s="86"/>
      <c r="HS16" s="86"/>
      <c r="HT16" s="86"/>
      <c r="HU16" s="86"/>
      <c r="HV16" s="86"/>
      <c r="HW16" s="86"/>
      <c r="HX16" s="86"/>
      <c r="HY16" s="86"/>
      <c r="HZ16" s="86"/>
      <c r="IA16" s="86"/>
      <c r="IB16" s="86"/>
      <c r="IC16" s="86"/>
      <c r="ID16" s="86"/>
      <c r="IE16" s="86"/>
      <c r="IF16" s="86"/>
      <c r="IG16" s="86"/>
      <c r="IH16" s="86"/>
      <c r="II16" s="86"/>
      <c r="IJ16" s="86"/>
      <c r="IK16" s="86"/>
      <c r="IL16" s="86"/>
      <c r="IM16" s="86"/>
      <c r="IN16" s="86"/>
      <c r="IO16" s="86"/>
      <c r="IP16" s="86"/>
      <c r="IQ16" s="86"/>
      <c r="IR16" s="86"/>
      <c r="IS16" s="86"/>
      <c r="IT16" s="86"/>
      <c r="IU16" s="86"/>
      <c r="IV16" s="86"/>
    </row>
    <row r="17" spans="1:256" ht="13.5" thickBot="1">
      <c r="A17" s="86"/>
      <c r="B17" s="478"/>
      <c r="C17" s="480"/>
      <c r="D17" s="479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H17" s="86"/>
      <c r="EI17" s="86"/>
      <c r="EJ17" s="86"/>
      <c r="EK17" s="86"/>
      <c r="EL17" s="86"/>
      <c r="EM17" s="86"/>
      <c r="EN17" s="86"/>
      <c r="EO17" s="86"/>
      <c r="EP17" s="86"/>
      <c r="EQ17" s="86"/>
      <c r="ER17" s="86"/>
      <c r="ES17" s="86"/>
      <c r="ET17" s="86"/>
      <c r="EU17" s="86"/>
      <c r="EV17" s="86"/>
      <c r="EW17" s="86"/>
      <c r="EX17" s="86"/>
      <c r="EY17" s="86"/>
      <c r="EZ17" s="86"/>
      <c r="FA17" s="86"/>
      <c r="FB17" s="86"/>
      <c r="FC17" s="86"/>
      <c r="FD17" s="86"/>
      <c r="FE17" s="86"/>
      <c r="FF17" s="86"/>
      <c r="FG17" s="86"/>
      <c r="FH17" s="86"/>
      <c r="FI17" s="86"/>
      <c r="FJ17" s="86"/>
      <c r="FK17" s="86"/>
      <c r="FL17" s="86"/>
      <c r="FM17" s="86"/>
      <c r="FN17" s="86"/>
      <c r="FO17" s="86"/>
      <c r="FP17" s="86"/>
      <c r="FQ17" s="86"/>
      <c r="FR17" s="86"/>
      <c r="FS17" s="86"/>
      <c r="FT17" s="86"/>
      <c r="FU17" s="86"/>
      <c r="FV17" s="86"/>
      <c r="FW17" s="86"/>
      <c r="FX17" s="86"/>
      <c r="FY17" s="86"/>
      <c r="FZ17" s="86"/>
      <c r="GA17" s="86"/>
      <c r="GB17" s="86"/>
      <c r="GC17" s="86"/>
      <c r="GD17" s="86"/>
      <c r="GE17" s="86"/>
      <c r="GF17" s="86"/>
      <c r="GG17" s="86"/>
      <c r="GH17" s="86"/>
      <c r="GI17" s="86"/>
      <c r="GJ17" s="86"/>
      <c r="GK17" s="86"/>
      <c r="GL17" s="86"/>
      <c r="GM17" s="86"/>
      <c r="GN17" s="86"/>
      <c r="GO17" s="86"/>
      <c r="GP17" s="86"/>
      <c r="GQ17" s="86"/>
      <c r="GR17" s="86"/>
      <c r="GS17" s="86"/>
      <c r="GT17" s="86"/>
      <c r="GU17" s="86"/>
      <c r="GV17" s="86"/>
      <c r="GW17" s="86"/>
      <c r="GX17" s="86"/>
      <c r="GY17" s="86"/>
      <c r="GZ17" s="86"/>
      <c r="HA17" s="86"/>
      <c r="HB17" s="86"/>
      <c r="HC17" s="86"/>
      <c r="HD17" s="86"/>
      <c r="HE17" s="86"/>
      <c r="HF17" s="86"/>
      <c r="HG17" s="86"/>
      <c r="HH17" s="86"/>
      <c r="HI17" s="86"/>
      <c r="HJ17" s="86"/>
      <c r="HK17" s="86"/>
      <c r="HL17" s="86"/>
      <c r="HM17" s="86"/>
      <c r="HN17" s="86"/>
      <c r="HO17" s="86"/>
      <c r="HP17" s="86"/>
      <c r="HQ17" s="86"/>
      <c r="HR17" s="86"/>
      <c r="HS17" s="86"/>
      <c r="HT17" s="86"/>
      <c r="HU17" s="86"/>
      <c r="HV17" s="86"/>
      <c r="HW17" s="86"/>
      <c r="HX17" s="86"/>
      <c r="HY17" s="86"/>
      <c r="HZ17" s="86"/>
      <c r="IA17" s="86"/>
      <c r="IB17" s="86"/>
      <c r="IC17" s="86"/>
      <c r="ID17" s="86"/>
      <c r="IE17" s="86"/>
      <c r="IF17" s="86"/>
      <c r="IG17" s="86"/>
      <c r="IH17" s="86"/>
      <c r="II17" s="86"/>
      <c r="IJ17" s="86"/>
      <c r="IK17" s="86"/>
      <c r="IL17" s="86"/>
      <c r="IM17" s="86"/>
      <c r="IN17" s="86"/>
      <c r="IO17" s="86"/>
      <c r="IP17" s="86"/>
      <c r="IQ17" s="86"/>
      <c r="IR17" s="86"/>
      <c r="IS17" s="86"/>
      <c r="IT17" s="86"/>
      <c r="IU17" s="86"/>
      <c r="IV17" s="86"/>
    </row>
    <row r="18" spans="1:256" ht="13.5" thickBot="1">
      <c r="A18" s="104"/>
      <c r="B18" s="87">
        <v>4</v>
      </c>
      <c r="C18" s="87" t="s">
        <v>744</v>
      </c>
      <c r="D18" s="88" t="s">
        <v>733</v>
      </c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BL18" s="104"/>
      <c r="BM18" s="104"/>
      <c r="BN18" s="104"/>
      <c r="BO18" s="104"/>
      <c r="BP18" s="104"/>
      <c r="BQ18" s="104"/>
      <c r="BR18" s="104"/>
      <c r="BS18" s="104"/>
      <c r="BT18" s="104"/>
      <c r="BU18" s="104"/>
      <c r="BV18" s="104"/>
      <c r="BW18" s="104"/>
      <c r="BX18" s="104"/>
      <c r="BY18" s="104"/>
      <c r="BZ18" s="104"/>
      <c r="CA18" s="104"/>
      <c r="CB18" s="104"/>
      <c r="CC18" s="104"/>
      <c r="CD18" s="104"/>
      <c r="CE18" s="104"/>
      <c r="CF18" s="104"/>
      <c r="CG18" s="104"/>
      <c r="CH18" s="104"/>
      <c r="CI18" s="104"/>
      <c r="CJ18" s="104"/>
      <c r="CK18" s="104"/>
      <c r="CL18" s="104"/>
      <c r="CM18" s="104"/>
      <c r="CN18" s="104"/>
      <c r="CO18" s="104"/>
      <c r="CP18" s="104"/>
      <c r="CQ18" s="104"/>
      <c r="CR18" s="104"/>
      <c r="CS18" s="104"/>
      <c r="CT18" s="104"/>
      <c r="CU18" s="104"/>
      <c r="CV18" s="104"/>
      <c r="CW18" s="104"/>
      <c r="CX18" s="104"/>
      <c r="CY18" s="104"/>
      <c r="CZ18" s="104"/>
      <c r="DA18" s="104"/>
      <c r="DB18" s="104"/>
      <c r="DC18" s="104"/>
      <c r="DD18" s="104"/>
      <c r="DE18" s="104"/>
      <c r="DF18" s="104"/>
      <c r="DG18" s="104"/>
      <c r="DH18" s="104"/>
      <c r="DI18" s="104"/>
      <c r="DJ18" s="104"/>
      <c r="DK18" s="104"/>
      <c r="DL18" s="104"/>
      <c r="DM18" s="104"/>
      <c r="DN18" s="104"/>
      <c r="DO18" s="104"/>
      <c r="DP18" s="104"/>
      <c r="DQ18" s="104"/>
      <c r="DR18" s="104"/>
      <c r="DS18" s="104"/>
      <c r="DT18" s="104"/>
      <c r="DU18" s="104"/>
      <c r="DV18" s="104"/>
      <c r="DW18" s="104"/>
      <c r="DX18" s="104"/>
      <c r="DY18" s="104"/>
      <c r="DZ18" s="104"/>
      <c r="EA18" s="104"/>
      <c r="EB18" s="104"/>
      <c r="EC18" s="104"/>
      <c r="ED18" s="104"/>
      <c r="EE18" s="104"/>
      <c r="EF18" s="104"/>
      <c r="EG18" s="104"/>
      <c r="EH18" s="104"/>
      <c r="EI18" s="104"/>
      <c r="EJ18" s="104"/>
      <c r="EK18" s="104"/>
      <c r="EL18" s="104"/>
      <c r="EM18" s="104"/>
      <c r="EN18" s="104"/>
      <c r="EO18" s="104"/>
      <c r="EP18" s="104"/>
      <c r="EQ18" s="104"/>
      <c r="ER18" s="104"/>
      <c r="ES18" s="104"/>
      <c r="ET18" s="104"/>
      <c r="EU18" s="104"/>
      <c r="EV18" s="104"/>
      <c r="EW18" s="104"/>
      <c r="EX18" s="104"/>
      <c r="EY18" s="104"/>
      <c r="EZ18" s="104"/>
      <c r="FA18" s="104"/>
      <c r="FB18" s="104"/>
      <c r="FC18" s="104"/>
      <c r="FD18" s="104"/>
      <c r="FE18" s="104"/>
      <c r="FF18" s="104"/>
      <c r="FG18" s="104"/>
      <c r="FH18" s="104"/>
      <c r="FI18" s="104"/>
      <c r="FJ18" s="104"/>
      <c r="FK18" s="104"/>
      <c r="FL18" s="104"/>
      <c r="FM18" s="104"/>
      <c r="FN18" s="104"/>
      <c r="FO18" s="104"/>
      <c r="FP18" s="104"/>
      <c r="FQ18" s="104"/>
      <c r="FR18" s="104"/>
      <c r="FS18" s="104"/>
      <c r="FT18" s="104"/>
      <c r="FU18" s="104"/>
      <c r="FV18" s="104"/>
      <c r="FW18" s="104"/>
      <c r="FX18" s="104"/>
      <c r="FY18" s="104"/>
      <c r="FZ18" s="104"/>
      <c r="GA18" s="104"/>
      <c r="GB18" s="104"/>
      <c r="GC18" s="104"/>
      <c r="GD18" s="104"/>
      <c r="GE18" s="104"/>
      <c r="GF18" s="104"/>
      <c r="GG18" s="104"/>
      <c r="GH18" s="104"/>
      <c r="GI18" s="104"/>
      <c r="GJ18" s="104"/>
      <c r="GK18" s="104"/>
      <c r="GL18" s="104"/>
      <c r="GM18" s="104"/>
      <c r="GN18" s="104"/>
      <c r="GO18" s="104"/>
      <c r="GP18" s="104"/>
      <c r="GQ18" s="104"/>
      <c r="GR18" s="104"/>
      <c r="GS18" s="104"/>
      <c r="GT18" s="104"/>
      <c r="GU18" s="104"/>
      <c r="GV18" s="104"/>
      <c r="GW18" s="104"/>
      <c r="GX18" s="104"/>
      <c r="GY18" s="104"/>
      <c r="GZ18" s="104"/>
      <c r="HA18" s="104"/>
      <c r="HB18" s="104"/>
      <c r="HC18" s="104"/>
      <c r="HD18" s="104"/>
      <c r="HE18" s="104"/>
      <c r="HF18" s="104"/>
      <c r="HG18" s="104"/>
      <c r="HH18" s="104"/>
      <c r="HI18" s="104"/>
      <c r="HJ18" s="104"/>
      <c r="HK18" s="104"/>
      <c r="HL18" s="104"/>
      <c r="HM18" s="104"/>
      <c r="HN18" s="104"/>
      <c r="HO18" s="104"/>
      <c r="HP18" s="104"/>
      <c r="HQ18" s="104"/>
      <c r="HR18" s="104"/>
      <c r="HS18" s="104"/>
      <c r="HT18" s="104"/>
      <c r="HU18" s="104"/>
      <c r="HV18" s="104"/>
      <c r="HW18" s="104"/>
      <c r="HX18" s="104"/>
      <c r="HY18" s="104"/>
      <c r="HZ18" s="104"/>
      <c r="IA18" s="104"/>
      <c r="IB18" s="104"/>
      <c r="IC18" s="104"/>
      <c r="ID18" s="104"/>
      <c r="IE18" s="104"/>
      <c r="IF18" s="104"/>
      <c r="IG18" s="104"/>
      <c r="IH18" s="104"/>
      <c r="II18" s="104"/>
      <c r="IJ18" s="104"/>
      <c r="IK18" s="104"/>
      <c r="IL18" s="104"/>
      <c r="IM18" s="104"/>
      <c r="IN18" s="104"/>
      <c r="IO18" s="104"/>
      <c r="IP18" s="104"/>
      <c r="IQ18" s="104"/>
      <c r="IR18" s="104"/>
      <c r="IS18" s="104"/>
      <c r="IT18" s="104"/>
      <c r="IU18" s="104"/>
      <c r="IV18" s="104"/>
    </row>
    <row r="19" spans="1:256">
      <c r="A19" s="86"/>
      <c r="B19" s="99" t="s">
        <v>20</v>
      </c>
      <c r="C19" s="99" t="s">
        <v>745</v>
      </c>
      <c r="D19" s="91">
        <v>0</v>
      </c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  <c r="CN19" s="86"/>
      <c r="CO19" s="86"/>
      <c r="CP19" s="86"/>
      <c r="CQ19" s="86"/>
      <c r="CR19" s="86"/>
      <c r="CS19" s="86"/>
      <c r="CT19" s="86"/>
      <c r="CU19" s="86"/>
      <c r="CV19" s="86"/>
      <c r="CW19" s="86"/>
      <c r="CX19" s="86"/>
      <c r="CY19" s="86"/>
      <c r="CZ19" s="86"/>
      <c r="DA19" s="86"/>
      <c r="DB19" s="86"/>
      <c r="DC19" s="86"/>
      <c r="DD19" s="86"/>
      <c r="DE19" s="86"/>
      <c r="DF19" s="86"/>
      <c r="DG19" s="86"/>
      <c r="DH19" s="86"/>
      <c r="DI19" s="86"/>
      <c r="DJ19" s="86"/>
      <c r="DK19" s="86"/>
      <c r="DL19" s="86"/>
      <c r="DM19" s="86"/>
      <c r="DN19" s="86"/>
      <c r="DO19" s="86"/>
      <c r="DP19" s="86"/>
      <c r="DQ19" s="86"/>
      <c r="DR19" s="86"/>
      <c r="DS19" s="86"/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6"/>
      <c r="EF19" s="86"/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6"/>
      <c r="ES19" s="86"/>
      <c r="ET19" s="86"/>
      <c r="EU19" s="86"/>
      <c r="EV19" s="86"/>
      <c r="EW19" s="86"/>
      <c r="EX19" s="86"/>
      <c r="EY19" s="86"/>
      <c r="EZ19" s="86"/>
      <c r="FA19" s="86"/>
      <c r="FB19" s="86"/>
      <c r="FC19" s="86"/>
      <c r="FD19" s="86"/>
      <c r="FE19" s="86"/>
      <c r="FF19" s="86"/>
      <c r="FG19" s="86"/>
      <c r="FH19" s="86"/>
      <c r="FI19" s="86"/>
      <c r="FJ19" s="86"/>
      <c r="FK19" s="86"/>
      <c r="FL19" s="86"/>
      <c r="FM19" s="86"/>
      <c r="FN19" s="86"/>
      <c r="FO19" s="86"/>
      <c r="FP19" s="86"/>
      <c r="FQ19" s="86"/>
      <c r="FR19" s="86"/>
      <c r="FS19" s="86"/>
      <c r="FT19" s="86"/>
      <c r="FU19" s="86"/>
      <c r="FV19" s="86"/>
      <c r="FW19" s="86"/>
      <c r="FX19" s="86"/>
      <c r="FY19" s="86"/>
      <c r="FZ19" s="86"/>
      <c r="GA19" s="86"/>
      <c r="GB19" s="86"/>
      <c r="GC19" s="86"/>
      <c r="GD19" s="86"/>
      <c r="GE19" s="86"/>
      <c r="GF19" s="86"/>
      <c r="GG19" s="86"/>
      <c r="GH19" s="86"/>
      <c r="GI19" s="86"/>
      <c r="GJ19" s="86"/>
      <c r="GK19" s="86"/>
      <c r="GL19" s="86"/>
      <c r="GM19" s="86"/>
      <c r="GN19" s="86"/>
      <c r="GO19" s="86"/>
      <c r="GP19" s="86"/>
      <c r="GQ19" s="86"/>
      <c r="GR19" s="86"/>
      <c r="GS19" s="86"/>
      <c r="GT19" s="86"/>
      <c r="GU19" s="86"/>
      <c r="GV19" s="86"/>
      <c r="GW19" s="86"/>
      <c r="GX19" s="86"/>
      <c r="GY19" s="86"/>
      <c r="GZ19" s="86"/>
      <c r="HA19" s="86"/>
      <c r="HB19" s="86"/>
      <c r="HC19" s="86"/>
      <c r="HD19" s="86"/>
      <c r="HE19" s="86"/>
      <c r="HF19" s="86"/>
      <c r="HG19" s="86"/>
      <c r="HH19" s="86"/>
      <c r="HI19" s="86"/>
      <c r="HJ19" s="86"/>
      <c r="HK19" s="86"/>
      <c r="HL19" s="86"/>
      <c r="HM19" s="86"/>
      <c r="HN19" s="86"/>
      <c r="HO19" s="86"/>
      <c r="HP19" s="86"/>
      <c r="HQ19" s="86"/>
      <c r="HR19" s="86"/>
      <c r="HS19" s="86"/>
      <c r="HT19" s="86"/>
      <c r="HU19" s="86"/>
      <c r="HV19" s="86"/>
      <c r="HW19" s="86"/>
      <c r="HX19" s="86"/>
      <c r="HY19" s="86"/>
      <c r="HZ19" s="86"/>
      <c r="IA19" s="86"/>
      <c r="IB19" s="86"/>
      <c r="IC19" s="86"/>
      <c r="ID19" s="86"/>
      <c r="IE19" s="86"/>
      <c r="IF19" s="86"/>
      <c r="IG19" s="86"/>
      <c r="IH19" s="86"/>
      <c r="II19" s="86"/>
      <c r="IJ19" s="86"/>
      <c r="IK19" s="86"/>
      <c r="IL19" s="86"/>
      <c r="IM19" s="86"/>
      <c r="IN19" s="86"/>
      <c r="IO19" s="86"/>
      <c r="IP19" s="86"/>
      <c r="IQ19" s="86"/>
      <c r="IR19" s="86"/>
      <c r="IS19" s="86"/>
      <c r="IT19" s="86"/>
      <c r="IU19" s="86"/>
      <c r="IV19" s="86"/>
    </row>
    <row r="20" spans="1:256">
      <c r="A20" s="86"/>
      <c r="B20" s="105" t="s">
        <v>21</v>
      </c>
      <c r="C20" s="105" t="s">
        <v>746</v>
      </c>
      <c r="D20" s="94">
        <v>6.4999999999999997E-3</v>
      </c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  <c r="CD20" s="86"/>
      <c r="CE20" s="86"/>
      <c r="CF20" s="86"/>
      <c r="CG20" s="86"/>
      <c r="CH20" s="86"/>
      <c r="CI20" s="86"/>
      <c r="CJ20" s="86"/>
      <c r="CK20" s="86"/>
      <c r="CL20" s="86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6"/>
      <c r="DA20" s="86"/>
      <c r="DB20" s="86"/>
      <c r="DC20" s="86"/>
      <c r="DD20" s="86"/>
      <c r="DE20" s="86"/>
      <c r="DF20" s="86"/>
      <c r="DG20" s="86"/>
      <c r="DH20" s="86"/>
      <c r="DI20" s="86"/>
      <c r="DJ20" s="86"/>
      <c r="DK20" s="86"/>
      <c r="DL20" s="86"/>
      <c r="DM20" s="86"/>
      <c r="DN20" s="86"/>
      <c r="DO20" s="86"/>
      <c r="DP20" s="86"/>
      <c r="DQ20" s="86"/>
      <c r="DR20" s="86"/>
      <c r="DS20" s="86"/>
      <c r="DT20" s="86"/>
      <c r="DU20" s="86"/>
      <c r="DV20" s="86"/>
      <c r="DW20" s="86"/>
      <c r="DX20" s="86"/>
      <c r="DY20" s="86"/>
      <c r="DZ20" s="86"/>
      <c r="EA20" s="86"/>
      <c r="EB20" s="86"/>
      <c r="EC20" s="86"/>
      <c r="ED20" s="86"/>
      <c r="EE20" s="86"/>
      <c r="EF20" s="86"/>
      <c r="EG20" s="86"/>
      <c r="EH20" s="86"/>
      <c r="EI20" s="86"/>
      <c r="EJ20" s="86"/>
      <c r="EK20" s="86"/>
      <c r="EL20" s="86"/>
      <c r="EM20" s="86"/>
      <c r="EN20" s="86"/>
      <c r="EO20" s="86"/>
      <c r="EP20" s="86"/>
      <c r="EQ20" s="86"/>
      <c r="ER20" s="86"/>
      <c r="ES20" s="86"/>
      <c r="ET20" s="86"/>
      <c r="EU20" s="86"/>
      <c r="EV20" s="86"/>
      <c r="EW20" s="86"/>
      <c r="EX20" s="86"/>
      <c r="EY20" s="86"/>
      <c r="EZ20" s="86"/>
      <c r="FA20" s="86"/>
      <c r="FB20" s="86"/>
      <c r="FC20" s="86"/>
      <c r="FD20" s="86"/>
      <c r="FE20" s="86"/>
      <c r="FF20" s="86"/>
      <c r="FG20" s="86"/>
      <c r="FH20" s="86"/>
      <c r="FI20" s="86"/>
      <c r="FJ20" s="86"/>
      <c r="FK20" s="86"/>
      <c r="FL20" s="86"/>
      <c r="FM20" s="86"/>
      <c r="FN20" s="86"/>
      <c r="FO20" s="86"/>
      <c r="FP20" s="86"/>
      <c r="FQ20" s="86"/>
      <c r="FR20" s="86"/>
      <c r="FS20" s="86"/>
      <c r="FT20" s="86"/>
      <c r="FU20" s="86"/>
      <c r="FV20" s="86"/>
      <c r="FW20" s="86"/>
      <c r="FX20" s="86"/>
      <c r="FY20" s="86"/>
      <c r="FZ20" s="86"/>
      <c r="GA20" s="86"/>
      <c r="GB20" s="86"/>
      <c r="GC20" s="86"/>
      <c r="GD20" s="86"/>
      <c r="GE20" s="86"/>
      <c r="GF20" s="86"/>
      <c r="GG20" s="86"/>
      <c r="GH20" s="86"/>
      <c r="GI20" s="86"/>
      <c r="GJ20" s="86"/>
      <c r="GK20" s="86"/>
      <c r="GL20" s="86"/>
      <c r="GM20" s="86"/>
      <c r="GN20" s="86"/>
      <c r="GO20" s="86"/>
      <c r="GP20" s="86"/>
      <c r="GQ20" s="86"/>
      <c r="GR20" s="86"/>
      <c r="GS20" s="86"/>
      <c r="GT20" s="86"/>
      <c r="GU20" s="86"/>
      <c r="GV20" s="86"/>
      <c r="GW20" s="86"/>
      <c r="GX20" s="86"/>
      <c r="GY20" s="86"/>
      <c r="GZ20" s="86"/>
      <c r="HA20" s="86"/>
      <c r="HB20" s="86"/>
      <c r="HC20" s="86"/>
      <c r="HD20" s="86"/>
      <c r="HE20" s="86"/>
      <c r="HF20" s="86"/>
      <c r="HG20" s="86"/>
      <c r="HH20" s="86"/>
      <c r="HI20" s="86"/>
      <c r="HJ20" s="86"/>
      <c r="HK20" s="86"/>
      <c r="HL20" s="86"/>
      <c r="HM20" s="86"/>
      <c r="HN20" s="86"/>
      <c r="HO20" s="86"/>
      <c r="HP20" s="86"/>
      <c r="HQ20" s="86"/>
      <c r="HR20" s="86"/>
      <c r="HS20" s="86"/>
      <c r="HT20" s="86"/>
      <c r="HU20" s="86"/>
      <c r="HV20" s="86"/>
      <c r="HW20" s="86"/>
      <c r="HX20" s="86"/>
      <c r="HY20" s="86"/>
      <c r="HZ20" s="86"/>
      <c r="IA20" s="86"/>
      <c r="IB20" s="86"/>
      <c r="IC20" s="86"/>
      <c r="ID20" s="86"/>
      <c r="IE20" s="86"/>
      <c r="IF20" s="86"/>
      <c r="IG20" s="86"/>
      <c r="IH20" s="86"/>
      <c r="II20" s="86"/>
      <c r="IJ20" s="86"/>
      <c r="IK20" s="86"/>
      <c r="IL20" s="86"/>
      <c r="IM20" s="86"/>
      <c r="IN20" s="86"/>
      <c r="IO20" s="86"/>
      <c r="IP20" s="86"/>
      <c r="IQ20" s="86"/>
      <c r="IR20" s="86"/>
      <c r="IS20" s="86"/>
      <c r="IT20" s="86"/>
      <c r="IU20" s="86"/>
      <c r="IV20" s="86"/>
    </row>
    <row r="21" spans="1:256">
      <c r="A21" s="86"/>
      <c r="B21" s="105" t="s">
        <v>747</v>
      </c>
      <c r="C21" s="105" t="s">
        <v>748</v>
      </c>
      <c r="D21" s="94">
        <v>0.03</v>
      </c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86"/>
      <c r="BU21" s="86"/>
      <c r="BV21" s="86"/>
      <c r="BW21" s="86"/>
      <c r="BX21" s="86"/>
      <c r="BY21" s="86"/>
      <c r="BZ21" s="86"/>
      <c r="CA21" s="86"/>
      <c r="CB21" s="86"/>
      <c r="CC21" s="86"/>
      <c r="CD21" s="86"/>
      <c r="CE21" s="86"/>
      <c r="CF21" s="86"/>
      <c r="CG21" s="86"/>
      <c r="CH21" s="86"/>
      <c r="CI21" s="86"/>
      <c r="CJ21" s="86"/>
      <c r="CK21" s="86"/>
      <c r="CL21" s="86"/>
      <c r="CM21" s="86"/>
      <c r="CN21" s="86"/>
      <c r="CO21" s="86"/>
      <c r="CP21" s="86"/>
      <c r="CQ21" s="86"/>
      <c r="CR21" s="86"/>
      <c r="CS21" s="86"/>
      <c r="CT21" s="86"/>
      <c r="CU21" s="86"/>
      <c r="CV21" s="86"/>
      <c r="CW21" s="86"/>
      <c r="CX21" s="86"/>
      <c r="CY21" s="86"/>
      <c r="CZ21" s="86"/>
      <c r="DA21" s="86"/>
      <c r="DB21" s="86"/>
      <c r="DC21" s="86"/>
      <c r="DD21" s="86"/>
      <c r="DE21" s="86"/>
      <c r="DF21" s="86"/>
      <c r="DG21" s="86"/>
      <c r="DH21" s="86"/>
      <c r="DI21" s="86"/>
      <c r="DJ21" s="86"/>
      <c r="DK21" s="86"/>
      <c r="DL21" s="86"/>
      <c r="DM21" s="86"/>
      <c r="DN21" s="86"/>
      <c r="DO21" s="86"/>
      <c r="DP21" s="86"/>
      <c r="DQ21" s="86"/>
      <c r="DR21" s="86"/>
      <c r="DS21" s="86"/>
      <c r="DT21" s="86"/>
      <c r="DU21" s="86"/>
      <c r="DV21" s="86"/>
      <c r="DW21" s="86"/>
      <c r="DX21" s="86"/>
      <c r="DY21" s="86"/>
      <c r="DZ21" s="86"/>
      <c r="EA21" s="86"/>
      <c r="EB21" s="86"/>
      <c r="EC21" s="86"/>
      <c r="ED21" s="86"/>
      <c r="EE21" s="86"/>
      <c r="EF21" s="86"/>
      <c r="EG21" s="86"/>
      <c r="EH21" s="86"/>
      <c r="EI21" s="86"/>
      <c r="EJ21" s="86"/>
      <c r="EK21" s="86"/>
      <c r="EL21" s="86"/>
      <c r="EM21" s="86"/>
      <c r="EN21" s="86"/>
      <c r="EO21" s="86"/>
      <c r="EP21" s="86"/>
      <c r="EQ21" s="86"/>
      <c r="ER21" s="86"/>
      <c r="ES21" s="86"/>
      <c r="ET21" s="86"/>
      <c r="EU21" s="86"/>
      <c r="EV21" s="86"/>
      <c r="EW21" s="86"/>
      <c r="EX21" s="86"/>
      <c r="EY21" s="86"/>
      <c r="EZ21" s="86"/>
      <c r="FA21" s="86"/>
      <c r="FB21" s="86"/>
      <c r="FC21" s="86"/>
      <c r="FD21" s="86"/>
      <c r="FE21" s="86"/>
      <c r="FF21" s="86"/>
      <c r="FG21" s="86"/>
      <c r="FH21" s="86"/>
      <c r="FI21" s="86"/>
      <c r="FJ21" s="86"/>
      <c r="FK21" s="86"/>
      <c r="FL21" s="86"/>
      <c r="FM21" s="86"/>
      <c r="FN21" s="86"/>
      <c r="FO21" s="86"/>
      <c r="FP21" s="86"/>
      <c r="FQ21" s="86"/>
      <c r="FR21" s="86"/>
      <c r="FS21" s="86"/>
      <c r="FT21" s="86"/>
      <c r="FU21" s="86"/>
      <c r="FV21" s="86"/>
      <c r="FW21" s="86"/>
      <c r="FX21" s="86"/>
      <c r="FY21" s="86"/>
      <c r="FZ21" s="86"/>
      <c r="GA21" s="86"/>
      <c r="GB21" s="86"/>
      <c r="GC21" s="86"/>
      <c r="GD21" s="86"/>
      <c r="GE21" s="86"/>
      <c r="GF21" s="86"/>
      <c r="GG21" s="86"/>
      <c r="GH21" s="86"/>
      <c r="GI21" s="86"/>
      <c r="GJ21" s="86"/>
      <c r="GK21" s="86"/>
      <c r="GL21" s="86"/>
      <c r="GM21" s="86"/>
      <c r="GN21" s="86"/>
      <c r="GO21" s="86"/>
      <c r="GP21" s="86"/>
      <c r="GQ21" s="86"/>
      <c r="GR21" s="86"/>
      <c r="GS21" s="86"/>
      <c r="GT21" s="86"/>
      <c r="GU21" s="86"/>
      <c r="GV21" s="86"/>
      <c r="GW21" s="86"/>
      <c r="GX21" s="86"/>
      <c r="GY21" s="86"/>
      <c r="GZ21" s="86"/>
      <c r="HA21" s="86"/>
      <c r="HB21" s="86"/>
      <c r="HC21" s="86"/>
      <c r="HD21" s="86"/>
      <c r="HE21" s="86"/>
      <c r="HF21" s="86"/>
      <c r="HG21" s="86"/>
      <c r="HH21" s="86"/>
      <c r="HI21" s="86"/>
      <c r="HJ21" s="86"/>
      <c r="HK21" s="86"/>
      <c r="HL21" s="86"/>
      <c r="HM21" s="86"/>
      <c r="HN21" s="86"/>
      <c r="HO21" s="86"/>
      <c r="HP21" s="86"/>
      <c r="HQ21" s="86"/>
      <c r="HR21" s="86"/>
      <c r="HS21" s="86"/>
      <c r="HT21" s="86"/>
      <c r="HU21" s="86"/>
      <c r="HV21" s="86"/>
      <c r="HW21" s="86"/>
      <c r="HX21" s="86"/>
      <c r="HY21" s="86"/>
      <c r="HZ21" s="86"/>
      <c r="IA21" s="86"/>
      <c r="IB21" s="86"/>
      <c r="IC21" s="86"/>
      <c r="ID21" s="86"/>
      <c r="IE21" s="86"/>
      <c r="IF21" s="86"/>
      <c r="IG21" s="86"/>
      <c r="IH21" s="86"/>
      <c r="II21" s="86"/>
      <c r="IJ21" s="86"/>
      <c r="IK21" s="86"/>
      <c r="IL21" s="86"/>
      <c r="IM21" s="86"/>
      <c r="IN21" s="86"/>
      <c r="IO21" s="86"/>
      <c r="IP21" s="86"/>
      <c r="IQ21" s="86"/>
      <c r="IR21" s="86"/>
      <c r="IS21" s="86"/>
      <c r="IT21" s="86"/>
      <c r="IU21" s="86"/>
      <c r="IV21" s="86"/>
    </row>
    <row r="22" spans="1:256" ht="13.5" thickBot="1">
      <c r="A22" s="86"/>
      <c r="B22" s="101" t="s">
        <v>749</v>
      </c>
      <c r="C22" s="101" t="s">
        <v>750</v>
      </c>
      <c r="D22" s="97">
        <v>0</v>
      </c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6"/>
      <c r="BE22" s="86"/>
      <c r="BF22" s="86"/>
      <c r="BG22" s="86"/>
      <c r="BH22" s="86"/>
      <c r="BI22" s="86"/>
      <c r="BJ22" s="86"/>
      <c r="BK22" s="86"/>
      <c r="BL22" s="86"/>
      <c r="BM22" s="86"/>
      <c r="BN22" s="86"/>
      <c r="BO22" s="86"/>
      <c r="BP22" s="86"/>
      <c r="BQ22" s="86"/>
      <c r="BR22" s="86"/>
      <c r="BS22" s="86"/>
      <c r="BT22" s="86"/>
      <c r="BU22" s="86"/>
      <c r="BV22" s="86"/>
      <c r="BW22" s="86"/>
      <c r="BX22" s="86"/>
      <c r="BY22" s="86"/>
      <c r="BZ22" s="86"/>
      <c r="CA22" s="86"/>
      <c r="CB22" s="86"/>
      <c r="CC22" s="86"/>
      <c r="CD22" s="86"/>
      <c r="CE22" s="86"/>
      <c r="CF22" s="86"/>
      <c r="CG22" s="86"/>
      <c r="CH22" s="86"/>
      <c r="CI22" s="86"/>
      <c r="CJ22" s="86"/>
      <c r="CK22" s="86"/>
      <c r="CL22" s="86"/>
      <c r="CM22" s="86"/>
      <c r="CN22" s="86"/>
      <c r="CO22" s="86"/>
      <c r="CP22" s="86"/>
      <c r="CQ22" s="86"/>
      <c r="CR22" s="86"/>
      <c r="CS22" s="86"/>
      <c r="CT22" s="86"/>
      <c r="CU22" s="86"/>
      <c r="CV22" s="86"/>
      <c r="CW22" s="86"/>
      <c r="CX22" s="86"/>
      <c r="CY22" s="86"/>
      <c r="CZ22" s="86"/>
      <c r="DA22" s="86"/>
      <c r="DB22" s="86"/>
      <c r="DC22" s="86"/>
      <c r="DD22" s="86"/>
      <c r="DE22" s="86"/>
      <c r="DF22" s="86"/>
      <c r="DG22" s="86"/>
      <c r="DH22" s="86"/>
      <c r="DI22" s="86"/>
      <c r="DJ22" s="86"/>
      <c r="DK22" s="86"/>
      <c r="DL22" s="86"/>
      <c r="DM22" s="86"/>
      <c r="DN22" s="86"/>
      <c r="DO22" s="86"/>
      <c r="DP22" s="86"/>
      <c r="DQ22" s="86"/>
      <c r="DR22" s="86"/>
      <c r="DS22" s="86"/>
      <c r="DT22" s="86"/>
      <c r="DU22" s="86"/>
      <c r="DV22" s="86"/>
      <c r="DW22" s="86"/>
      <c r="DX22" s="86"/>
      <c r="DY22" s="86"/>
      <c r="DZ22" s="86"/>
      <c r="EA22" s="86"/>
      <c r="EB22" s="86"/>
      <c r="EC22" s="86"/>
      <c r="ED22" s="86"/>
      <c r="EE22" s="86"/>
      <c r="EF22" s="86"/>
      <c r="EG22" s="86"/>
      <c r="EH22" s="86"/>
      <c r="EI22" s="86"/>
      <c r="EJ22" s="86"/>
      <c r="EK22" s="86"/>
      <c r="EL22" s="86"/>
      <c r="EM22" s="86"/>
      <c r="EN22" s="86"/>
      <c r="EO22" s="86"/>
      <c r="EP22" s="86"/>
      <c r="EQ22" s="86"/>
      <c r="ER22" s="86"/>
      <c r="ES22" s="86"/>
      <c r="ET22" s="86"/>
      <c r="EU22" s="86"/>
      <c r="EV22" s="86"/>
      <c r="EW22" s="86"/>
      <c r="EX22" s="86"/>
      <c r="EY22" s="86"/>
      <c r="EZ22" s="86"/>
      <c r="FA22" s="86"/>
      <c r="FB22" s="86"/>
      <c r="FC22" s="86"/>
      <c r="FD22" s="86"/>
      <c r="FE22" s="86"/>
      <c r="FF22" s="86"/>
      <c r="FG22" s="86"/>
      <c r="FH22" s="86"/>
      <c r="FI22" s="86"/>
      <c r="FJ22" s="86"/>
      <c r="FK22" s="86"/>
      <c r="FL22" s="86"/>
      <c r="FM22" s="86"/>
      <c r="FN22" s="86"/>
      <c r="FO22" s="86"/>
      <c r="FP22" s="86"/>
      <c r="FQ22" s="86"/>
      <c r="FR22" s="86"/>
      <c r="FS22" s="86"/>
      <c r="FT22" s="86"/>
      <c r="FU22" s="86"/>
      <c r="FV22" s="86"/>
      <c r="FW22" s="86"/>
      <c r="FX22" s="86"/>
      <c r="FY22" s="86"/>
      <c r="FZ22" s="86"/>
      <c r="GA22" s="86"/>
      <c r="GB22" s="86"/>
      <c r="GC22" s="86"/>
      <c r="GD22" s="86"/>
      <c r="GE22" s="86"/>
      <c r="GF22" s="86"/>
      <c r="GG22" s="86"/>
      <c r="GH22" s="86"/>
      <c r="GI22" s="86"/>
      <c r="GJ22" s="86"/>
      <c r="GK22" s="86"/>
      <c r="GL22" s="86"/>
      <c r="GM22" s="86"/>
      <c r="GN22" s="86"/>
      <c r="GO22" s="86"/>
      <c r="GP22" s="86"/>
      <c r="GQ22" s="86"/>
      <c r="GR22" s="86"/>
      <c r="GS22" s="86"/>
      <c r="GT22" s="86"/>
      <c r="GU22" s="86"/>
      <c r="GV22" s="86"/>
      <c r="GW22" s="86"/>
      <c r="GX22" s="86"/>
      <c r="GY22" s="86"/>
      <c r="GZ22" s="86"/>
      <c r="HA22" s="86"/>
      <c r="HB22" s="86"/>
      <c r="HC22" s="86"/>
      <c r="HD22" s="86"/>
      <c r="HE22" s="86"/>
      <c r="HF22" s="86"/>
      <c r="HG22" s="86"/>
      <c r="HH22" s="86"/>
      <c r="HI22" s="86"/>
      <c r="HJ22" s="86"/>
      <c r="HK22" s="86"/>
      <c r="HL22" s="86"/>
      <c r="HM22" s="86"/>
      <c r="HN22" s="86"/>
      <c r="HO22" s="86"/>
      <c r="HP22" s="86"/>
      <c r="HQ22" s="86"/>
      <c r="HR22" s="86"/>
      <c r="HS22" s="86"/>
      <c r="HT22" s="86"/>
      <c r="HU22" s="86"/>
      <c r="HV22" s="86"/>
      <c r="HW22" s="86"/>
      <c r="HX22" s="86"/>
      <c r="HY22" s="86"/>
      <c r="HZ22" s="86"/>
      <c r="IA22" s="86"/>
      <c r="IB22" s="86"/>
      <c r="IC22" s="86"/>
      <c r="ID22" s="86"/>
      <c r="IE22" s="86"/>
      <c r="IF22" s="86"/>
      <c r="IG22" s="86"/>
      <c r="IH22" s="86"/>
      <c r="II22" s="86"/>
      <c r="IJ22" s="86"/>
      <c r="IK22" s="86"/>
      <c r="IL22" s="86"/>
      <c r="IM22" s="86"/>
      <c r="IN22" s="86"/>
      <c r="IO22" s="86"/>
      <c r="IP22" s="86"/>
      <c r="IQ22" s="86"/>
      <c r="IR22" s="86"/>
      <c r="IS22" s="86"/>
      <c r="IT22" s="86"/>
      <c r="IU22" s="86"/>
      <c r="IV22" s="86"/>
    </row>
    <row r="23" spans="1:256" ht="13.5" thickBot="1">
      <c r="A23" s="86"/>
      <c r="B23" s="478" t="s">
        <v>22</v>
      </c>
      <c r="C23" s="479"/>
      <c r="D23" s="106">
        <f>SUM(D19:D22)</f>
        <v>3.6499999999999998E-2</v>
      </c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/>
      <c r="CK23" s="86"/>
      <c r="CL23" s="86"/>
      <c r="CM23" s="86"/>
      <c r="CN23" s="86"/>
      <c r="CO23" s="86"/>
      <c r="CP23" s="86"/>
      <c r="CQ23" s="86"/>
      <c r="CR23" s="86"/>
      <c r="CS23" s="86"/>
      <c r="CT23" s="86"/>
      <c r="CU23" s="86"/>
      <c r="CV23" s="86"/>
      <c r="CW23" s="86"/>
      <c r="CX23" s="86"/>
      <c r="CY23" s="86"/>
      <c r="CZ23" s="86"/>
      <c r="DA23" s="86"/>
      <c r="DB23" s="86"/>
      <c r="DC23" s="86"/>
      <c r="DD23" s="86"/>
      <c r="DE23" s="86"/>
      <c r="DF23" s="86"/>
      <c r="DG23" s="86"/>
      <c r="DH23" s="86"/>
      <c r="DI23" s="86"/>
      <c r="DJ23" s="86"/>
      <c r="DK23" s="86"/>
      <c r="DL23" s="86"/>
      <c r="DM23" s="86"/>
      <c r="DN23" s="86"/>
      <c r="DO23" s="86"/>
      <c r="DP23" s="86"/>
      <c r="DQ23" s="86"/>
      <c r="DR23" s="86"/>
      <c r="DS23" s="86"/>
      <c r="DT23" s="86"/>
      <c r="DU23" s="86"/>
      <c r="DV23" s="86"/>
      <c r="DW23" s="86"/>
      <c r="DX23" s="86"/>
      <c r="DY23" s="86"/>
      <c r="DZ23" s="86"/>
      <c r="EA23" s="86"/>
      <c r="EB23" s="86"/>
      <c r="EC23" s="86"/>
      <c r="ED23" s="86"/>
      <c r="EE23" s="86"/>
      <c r="EF23" s="86"/>
      <c r="EG23" s="86"/>
      <c r="EH23" s="86"/>
      <c r="EI23" s="86"/>
      <c r="EJ23" s="86"/>
      <c r="EK23" s="86"/>
      <c r="EL23" s="86"/>
      <c r="EM23" s="86"/>
      <c r="EN23" s="86"/>
      <c r="EO23" s="86"/>
      <c r="EP23" s="86"/>
      <c r="EQ23" s="86"/>
      <c r="ER23" s="86"/>
      <c r="ES23" s="86"/>
      <c r="ET23" s="86"/>
      <c r="EU23" s="86"/>
      <c r="EV23" s="86"/>
      <c r="EW23" s="86"/>
      <c r="EX23" s="86"/>
      <c r="EY23" s="86"/>
      <c r="EZ23" s="86"/>
      <c r="FA23" s="86"/>
      <c r="FB23" s="86"/>
      <c r="FC23" s="86"/>
      <c r="FD23" s="86"/>
      <c r="FE23" s="86"/>
      <c r="FF23" s="86"/>
      <c r="FG23" s="86"/>
      <c r="FH23" s="86"/>
      <c r="FI23" s="86"/>
      <c r="FJ23" s="86"/>
      <c r="FK23" s="86"/>
      <c r="FL23" s="86"/>
      <c r="FM23" s="86"/>
      <c r="FN23" s="86"/>
      <c r="FO23" s="86"/>
      <c r="FP23" s="86"/>
      <c r="FQ23" s="86"/>
      <c r="FR23" s="86"/>
      <c r="FS23" s="86"/>
      <c r="FT23" s="86"/>
      <c r="FU23" s="86"/>
      <c r="FV23" s="86"/>
      <c r="FW23" s="86"/>
      <c r="FX23" s="86"/>
      <c r="FY23" s="86"/>
      <c r="FZ23" s="86"/>
      <c r="GA23" s="86"/>
      <c r="GB23" s="86"/>
      <c r="GC23" s="86"/>
      <c r="GD23" s="86"/>
      <c r="GE23" s="86"/>
      <c r="GF23" s="86"/>
      <c r="GG23" s="86"/>
      <c r="GH23" s="86"/>
      <c r="GI23" s="86"/>
      <c r="GJ23" s="86"/>
      <c r="GK23" s="86"/>
      <c r="GL23" s="86"/>
      <c r="GM23" s="86"/>
      <c r="GN23" s="86"/>
      <c r="GO23" s="86"/>
      <c r="GP23" s="86"/>
      <c r="GQ23" s="86"/>
      <c r="GR23" s="86"/>
      <c r="GS23" s="86"/>
      <c r="GT23" s="86"/>
      <c r="GU23" s="86"/>
      <c r="GV23" s="86"/>
      <c r="GW23" s="86"/>
      <c r="GX23" s="86"/>
      <c r="GY23" s="86"/>
      <c r="GZ23" s="86"/>
      <c r="HA23" s="86"/>
      <c r="HB23" s="86"/>
      <c r="HC23" s="86"/>
      <c r="HD23" s="86"/>
      <c r="HE23" s="86"/>
      <c r="HF23" s="86"/>
      <c r="HG23" s="86"/>
      <c r="HH23" s="86"/>
      <c r="HI23" s="86"/>
      <c r="HJ23" s="86"/>
      <c r="HK23" s="86"/>
      <c r="HL23" s="86"/>
      <c r="HM23" s="86"/>
      <c r="HN23" s="86"/>
      <c r="HO23" s="86"/>
      <c r="HP23" s="86"/>
      <c r="HQ23" s="86"/>
      <c r="HR23" s="86"/>
      <c r="HS23" s="86"/>
      <c r="HT23" s="86"/>
      <c r="HU23" s="86"/>
      <c r="HV23" s="86"/>
      <c r="HW23" s="86"/>
      <c r="HX23" s="86"/>
      <c r="HY23" s="86"/>
      <c r="HZ23" s="86"/>
      <c r="IA23" s="86"/>
      <c r="IB23" s="86"/>
      <c r="IC23" s="86"/>
      <c r="ID23" s="86"/>
      <c r="IE23" s="86"/>
      <c r="IF23" s="86"/>
      <c r="IG23" s="86"/>
      <c r="IH23" s="86"/>
      <c r="II23" s="86"/>
      <c r="IJ23" s="86"/>
      <c r="IK23" s="86"/>
      <c r="IL23" s="86"/>
      <c r="IM23" s="86"/>
      <c r="IN23" s="86"/>
      <c r="IO23" s="86"/>
      <c r="IP23" s="86"/>
      <c r="IQ23" s="86"/>
      <c r="IR23" s="86"/>
      <c r="IS23" s="86"/>
      <c r="IT23" s="86"/>
      <c r="IU23" s="86"/>
      <c r="IV23" s="86"/>
    </row>
    <row r="24" spans="1:256">
      <c r="A24" s="86"/>
      <c r="B24" s="107"/>
      <c r="C24" s="107"/>
      <c r="D24" s="108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  <c r="BN24" s="86"/>
      <c r="BO24" s="86"/>
      <c r="BP24" s="86"/>
      <c r="BQ24" s="86"/>
      <c r="BR24" s="86"/>
      <c r="BS24" s="86"/>
      <c r="BT24" s="86"/>
      <c r="BU24" s="86"/>
      <c r="BV24" s="86"/>
      <c r="BW24" s="86"/>
      <c r="BX24" s="86"/>
      <c r="BY24" s="86"/>
      <c r="BZ24" s="86"/>
      <c r="CA24" s="86"/>
      <c r="CB24" s="86"/>
      <c r="CC24" s="86"/>
      <c r="CD24" s="86"/>
      <c r="CE24" s="86"/>
      <c r="CF24" s="86"/>
      <c r="CG24" s="86"/>
      <c r="CH24" s="86"/>
      <c r="CI24" s="86"/>
      <c r="CJ24" s="86"/>
      <c r="CK24" s="86"/>
      <c r="CL24" s="86"/>
      <c r="CM24" s="86"/>
      <c r="CN24" s="86"/>
      <c r="CO24" s="86"/>
      <c r="CP24" s="86"/>
      <c r="CQ24" s="86"/>
      <c r="CR24" s="86"/>
      <c r="CS24" s="86"/>
      <c r="CT24" s="86"/>
      <c r="CU24" s="86"/>
      <c r="CV24" s="86"/>
      <c r="CW24" s="86"/>
      <c r="CX24" s="86"/>
      <c r="CY24" s="86"/>
      <c r="CZ24" s="86"/>
      <c r="DA24" s="86"/>
      <c r="DB24" s="86"/>
      <c r="DC24" s="86"/>
      <c r="DD24" s="86"/>
      <c r="DE24" s="86"/>
      <c r="DF24" s="86"/>
      <c r="DG24" s="86"/>
      <c r="DH24" s="86"/>
      <c r="DI24" s="86"/>
      <c r="DJ24" s="86"/>
      <c r="DK24" s="86"/>
      <c r="DL24" s="86"/>
      <c r="DM24" s="86"/>
      <c r="DN24" s="86"/>
      <c r="DO24" s="86"/>
      <c r="DP24" s="86"/>
      <c r="DQ24" s="86"/>
      <c r="DR24" s="86"/>
      <c r="DS24" s="86"/>
      <c r="DT24" s="86"/>
      <c r="DU24" s="86"/>
      <c r="DV24" s="86"/>
      <c r="DW24" s="86"/>
      <c r="DX24" s="86"/>
      <c r="DY24" s="86"/>
      <c r="DZ24" s="86"/>
      <c r="EA24" s="86"/>
      <c r="EB24" s="86"/>
      <c r="EC24" s="86"/>
      <c r="ED24" s="86"/>
      <c r="EE24" s="86"/>
      <c r="EF24" s="86"/>
      <c r="EG24" s="86"/>
      <c r="EH24" s="86"/>
      <c r="EI24" s="86"/>
      <c r="EJ24" s="86"/>
      <c r="EK24" s="86"/>
      <c r="EL24" s="86"/>
      <c r="EM24" s="86"/>
      <c r="EN24" s="86"/>
      <c r="EO24" s="86"/>
      <c r="EP24" s="86"/>
      <c r="EQ24" s="86"/>
      <c r="ER24" s="86"/>
      <c r="ES24" s="86"/>
      <c r="ET24" s="86"/>
      <c r="EU24" s="86"/>
      <c r="EV24" s="86"/>
      <c r="EW24" s="86"/>
      <c r="EX24" s="86"/>
      <c r="EY24" s="86"/>
      <c r="EZ24" s="86"/>
      <c r="FA24" s="86"/>
      <c r="FB24" s="86"/>
      <c r="FC24" s="86"/>
      <c r="FD24" s="86"/>
      <c r="FE24" s="86"/>
      <c r="FF24" s="86"/>
      <c r="FG24" s="86"/>
      <c r="FH24" s="86"/>
      <c r="FI24" s="86"/>
      <c r="FJ24" s="86"/>
      <c r="FK24" s="86"/>
      <c r="FL24" s="86"/>
      <c r="FM24" s="86"/>
      <c r="FN24" s="86"/>
      <c r="FO24" s="86"/>
      <c r="FP24" s="86"/>
      <c r="FQ24" s="86"/>
      <c r="FR24" s="86"/>
      <c r="FS24" s="86"/>
      <c r="FT24" s="86"/>
      <c r="FU24" s="86"/>
      <c r="FV24" s="86"/>
      <c r="FW24" s="86"/>
      <c r="FX24" s="86"/>
      <c r="FY24" s="86"/>
      <c r="FZ24" s="86"/>
      <c r="GA24" s="86"/>
      <c r="GB24" s="86"/>
      <c r="GC24" s="86"/>
      <c r="GD24" s="86"/>
      <c r="GE24" s="86"/>
      <c r="GF24" s="86"/>
      <c r="GG24" s="86"/>
      <c r="GH24" s="86"/>
      <c r="GI24" s="86"/>
      <c r="GJ24" s="86"/>
      <c r="GK24" s="86"/>
      <c r="GL24" s="86"/>
      <c r="GM24" s="86"/>
      <c r="GN24" s="86"/>
      <c r="GO24" s="86"/>
      <c r="GP24" s="86"/>
      <c r="GQ24" s="86"/>
      <c r="GR24" s="86"/>
      <c r="GS24" s="86"/>
      <c r="GT24" s="86"/>
      <c r="GU24" s="86"/>
      <c r="GV24" s="86"/>
      <c r="GW24" s="86"/>
      <c r="GX24" s="86"/>
      <c r="GY24" s="86"/>
      <c r="GZ24" s="86"/>
      <c r="HA24" s="86"/>
      <c r="HB24" s="86"/>
      <c r="HC24" s="86"/>
      <c r="HD24" s="86"/>
      <c r="HE24" s="86"/>
      <c r="HF24" s="86"/>
      <c r="HG24" s="86"/>
      <c r="HH24" s="86"/>
      <c r="HI24" s="86"/>
      <c r="HJ24" s="86"/>
      <c r="HK24" s="86"/>
      <c r="HL24" s="86"/>
      <c r="HM24" s="86"/>
      <c r="HN24" s="86"/>
      <c r="HO24" s="86"/>
      <c r="HP24" s="86"/>
      <c r="HQ24" s="86"/>
      <c r="HR24" s="86"/>
      <c r="HS24" s="86"/>
      <c r="HT24" s="86"/>
      <c r="HU24" s="86"/>
      <c r="HV24" s="86"/>
      <c r="HW24" s="86"/>
      <c r="HX24" s="86"/>
      <c r="HY24" s="86"/>
      <c r="HZ24" s="86"/>
      <c r="IA24" s="86"/>
      <c r="IB24" s="86"/>
      <c r="IC24" s="86"/>
      <c r="ID24" s="86"/>
      <c r="IE24" s="86"/>
      <c r="IF24" s="86"/>
      <c r="IG24" s="86"/>
      <c r="IH24" s="86"/>
      <c r="II24" s="86"/>
      <c r="IJ24" s="86"/>
      <c r="IK24" s="86"/>
      <c r="IL24" s="86"/>
      <c r="IM24" s="86"/>
      <c r="IN24" s="86"/>
      <c r="IO24" s="86"/>
      <c r="IP24" s="86"/>
      <c r="IQ24" s="86"/>
      <c r="IR24" s="86"/>
      <c r="IS24" s="86"/>
      <c r="IT24" s="86"/>
      <c r="IU24" s="86"/>
      <c r="IV24" s="86"/>
    </row>
    <row r="25" spans="1:256">
      <c r="A25" s="86"/>
      <c r="B25" s="86"/>
      <c r="C25" s="86"/>
      <c r="D25" s="109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  <c r="CD25" s="86"/>
      <c r="CE25" s="86"/>
      <c r="CF25" s="86"/>
      <c r="CG25" s="86"/>
      <c r="CH25" s="86"/>
      <c r="CI25" s="86"/>
      <c r="CJ25" s="86"/>
      <c r="CK25" s="86"/>
      <c r="CL25" s="86"/>
      <c r="CM25" s="86"/>
      <c r="CN25" s="86"/>
      <c r="CO25" s="86"/>
      <c r="CP25" s="86"/>
      <c r="CQ25" s="86"/>
      <c r="CR25" s="86"/>
      <c r="CS25" s="86"/>
      <c r="CT25" s="86"/>
      <c r="CU25" s="86"/>
      <c r="CV25" s="86"/>
      <c r="CW25" s="86"/>
      <c r="CX25" s="86"/>
      <c r="CY25" s="86"/>
      <c r="CZ25" s="86"/>
      <c r="DA25" s="86"/>
      <c r="DB25" s="86"/>
      <c r="DC25" s="86"/>
      <c r="DD25" s="86"/>
      <c r="DE25" s="86"/>
      <c r="DF25" s="86"/>
      <c r="DG25" s="86"/>
      <c r="DH25" s="86"/>
      <c r="DI25" s="86"/>
      <c r="DJ25" s="86"/>
      <c r="DK25" s="86"/>
      <c r="DL25" s="86"/>
      <c r="DM25" s="86"/>
      <c r="DN25" s="86"/>
      <c r="DO25" s="86"/>
      <c r="DP25" s="86"/>
      <c r="DQ25" s="86"/>
      <c r="DR25" s="86"/>
      <c r="DS25" s="86"/>
      <c r="DT25" s="86"/>
      <c r="DU25" s="86"/>
      <c r="DV25" s="86"/>
      <c r="DW25" s="86"/>
      <c r="DX25" s="86"/>
      <c r="DY25" s="86"/>
      <c r="DZ25" s="86"/>
      <c r="EA25" s="86"/>
      <c r="EB25" s="86"/>
      <c r="EC25" s="86"/>
      <c r="ED25" s="86"/>
      <c r="EE25" s="86"/>
      <c r="EF25" s="86"/>
      <c r="EG25" s="86"/>
      <c r="EH25" s="86"/>
      <c r="EI25" s="86"/>
      <c r="EJ25" s="86"/>
      <c r="EK25" s="86"/>
      <c r="EL25" s="86"/>
      <c r="EM25" s="86"/>
      <c r="EN25" s="86"/>
      <c r="EO25" s="86"/>
      <c r="EP25" s="86"/>
      <c r="EQ25" s="86"/>
      <c r="ER25" s="86"/>
      <c r="ES25" s="86"/>
      <c r="ET25" s="86"/>
      <c r="EU25" s="86"/>
      <c r="EV25" s="86"/>
      <c r="EW25" s="86"/>
      <c r="EX25" s="86"/>
      <c r="EY25" s="86"/>
      <c r="EZ25" s="86"/>
      <c r="FA25" s="86"/>
      <c r="FB25" s="86"/>
      <c r="FC25" s="86"/>
      <c r="FD25" s="86"/>
      <c r="FE25" s="86"/>
      <c r="FF25" s="86"/>
      <c r="FG25" s="86"/>
      <c r="FH25" s="86"/>
      <c r="FI25" s="86"/>
      <c r="FJ25" s="86"/>
      <c r="FK25" s="86"/>
      <c r="FL25" s="86"/>
      <c r="FM25" s="86"/>
      <c r="FN25" s="86"/>
      <c r="FO25" s="86"/>
      <c r="FP25" s="86"/>
      <c r="FQ25" s="86"/>
      <c r="FR25" s="86"/>
      <c r="FS25" s="86"/>
      <c r="FT25" s="86"/>
      <c r="FU25" s="86"/>
      <c r="FV25" s="86"/>
      <c r="FW25" s="86"/>
      <c r="FX25" s="86"/>
      <c r="FY25" s="86"/>
      <c r="FZ25" s="86"/>
      <c r="GA25" s="86"/>
      <c r="GB25" s="86"/>
      <c r="GC25" s="86"/>
      <c r="GD25" s="86"/>
      <c r="GE25" s="86"/>
      <c r="GF25" s="86"/>
      <c r="GG25" s="86"/>
      <c r="GH25" s="86"/>
      <c r="GI25" s="86"/>
      <c r="GJ25" s="86"/>
      <c r="GK25" s="86"/>
      <c r="GL25" s="86"/>
      <c r="GM25" s="86"/>
      <c r="GN25" s="86"/>
      <c r="GO25" s="86"/>
      <c r="GP25" s="86"/>
      <c r="GQ25" s="86"/>
      <c r="GR25" s="86"/>
      <c r="GS25" s="86"/>
      <c r="GT25" s="86"/>
      <c r="GU25" s="86"/>
      <c r="GV25" s="86"/>
      <c r="GW25" s="86"/>
      <c r="GX25" s="86"/>
      <c r="GY25" s="86"/>
      <c r="GZ25" s="86"/>
      <c r="HA25" s="86"/>
      <c r="HB25" s="86"/>
      <c r="HC25" s="86"/>
      <c r="HD25" s="86"/>
      <c r="HE25" s="86"/>
      <c r="HF25" s="86"/>
      <c r="HG25" s="86"/>
      <c r="HH25" s="86"/>
      <c r="HI25" s="86"/>
      <c r="HJ25" s="86"/>
      <c r="HK25" s="86"/>
      <c r="HL25" s="86"/>
      <c r="HM25" s="86"/>
      <c r="HN25" s="86"/>
      <c r="HO25" s="86"/>
      <c r="HP25" s="86"/>
      <c r="HQ25" s="86"/>
      <c r="HR25" s="86"/>
      <c r="HS25" s="86"/>
      <c r="HT25" s="86"/>
      <c r="HU25" s="86"/>
      <c r="HV25" s="86"/>
      <c r="HW25" s="86"/>
      <c r="HX25" s="86"/>
      <c r="HY25" s="86"/>
      <c r="HZ25" s="86"/>
      <c r="IA25" s="86"/>
      <c r="IB25" s="86"/>
      <c r="IC25" s="86"/>
      <c r="ID25" s="86"/>
      <c r="IE25" s="86"/>
      <c r="IF25" s="86"/>
      <c r="IG25" s="86"/>
      <c r="IH25" s="86"/>
      <c r="II25" s="86"/>
      <c r="IJ25" s="86"/>
      <c r="IK25" s="86"/>
      <c r="IL25" s="86"/>
      <c r="IM25" s="86"/>
      <c r="IN25" s="86"/>
      <c r="IO25" s="86"/>
      <c r="IP25" s="86"/>
      <c r="IQ25" s="86"/>
      <c r="IR25" s="86"/>
      <c r="IS25" s="86"/>
      <c r="IT25" s="86"/>
      <c r="IU25" s="86"/>
      <c r="IV25" s="86"/>
    </row>
    <row r="26" spans="1:256">
      <c r="B26" s="474" t="s">
        <v>215</v>
      </c>
      <c r="C26" s="474"/>
      <c r="D26" s="474"/>
    </row>
    <row r="28" spans="1:256">
      <c r="B28" s="457" t="s">
        <v>216</v>
      </c>
      <c r="C28" s="457"/>
      <c r="D28" s="457"/>
    </row>
    <row r="29" spans="1:256">
      <c r="B29" s="457" t="s">
        <v>217</v>
      </c>
      <c r="C29" s="457"/>
      <c r="D29" s="457"/>
    </row>
    <row r="31" spans="1:256">
      <c r="B31" s="80" t="s">
        <v>218</v>
      </c>
    </row>
    <row r="32" spans="1:256">
      <c r="B32" s="80" t="s">
        <v>219</v>
      </c>
    </row>
    <row r="33" spans="2:4">
      <c r="B33" s="80" t="s">
        <v>220</v>
      </c>
    </row>
    <row r="34" spans="2:4">
      <c r="B34" s="80" t="s">
        <v>221</v>
      </c>
    </row>
    <row r="35" spans="2:4">
      <c r="B35" s="80" t="s">
        <v>222</v>
      </c>
    </row>
    <row r="36" spans="2:4">
      <c r="B36" s="80" t="s">
        <v>223</v>
      </c>
    </row>
    <row r="37" spans="2:4">
      <c r="B37" s="80" t="s">
        <v>224</v>
      </c>
    </row>
    <row r="39" spans="2:4">
      <c r="C39" s="110"/>
      <c r="D39" s="80"/>
    </row>
    <row r="43" spans="2:4" ht="14.5">
      <c r="C43" s="111"/>
    </row>
    <row r="44" spans="2:4">
      <c r="C44" s="112"/>
    </row>
    <row r="45" spans="2:4">
      <c r="C45" s="112"/>
    </row>
    <row r="46" spans="2:4">
      <c r="C46" s="112"/>
    </row>
  </sheetData>
  <mergeCells count="11">
    <mergeCell ref="B29:D29"/>
    <mergeCell ref="B2:D2"/>
    <mergeCell ref="B3:D3"/>
    <mergeCell ref="B4:D4"/>
    <mergeCell ref="B11:C11"/>
    <mergeCell ref="B12:D12"/>
    <mergeCell ref="B16:C16"/>
    <mergeCell ref="B17:D17"/>
    <mergeCell ref="B23:C23"/>
    <mergeCell ref="B26:D26"/>
    <mergeCell ref="B28:D2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1"/>
  <dimension ref="A1:F130"/>
  <sheetViews>
    <sheetView workbookViewId="0">
      <selection sqref="A1:D1"/>
    </sheetView>
  </sheetViews>
  <sheetFormatPr defaultColWidth="9.1796875" defaultRowHeight="15.5"/>
  <cols>
    <col min="1" max="1" width="3.81640625" style="16" bestFit="1" customWidth="1"/>
    <col min="2" max="2" width="70.453125" style="16" bestFit="1" customWidth="1"/>
    <col min="3" max="3" width="22.1796875" style="16" bestFit="1" customWidth="1"/>
    <col min="4" max="4" width="21.453125" style="16" bestFit="1" customWidth="1"/>
    <col min="5" max="5" width="14.7265625" style="16" customWidth="1"/>
    <col min="6" max="6" width="12" style="16" customWidth="1"/>
    <col min="7" max="7" width="15.1796875" style="16" customWidth="1"/>
    <col min="8" max="16384" width="9.1796875" style="16"/>
  </cols>
  <sheetData>
    <row r="1" spans="1:4">
      <c r="A1" s="260" t="s">
        <v>1254</v>
      </c>
      <c r="B1" s="261"/>
      <c r="C1" s="261"/>
      <c r="D1" s="262"/>
    </row>
    <row r="2" spans="1:4">
      <c r="A2" s="306" t="s">
        <v>113</v>
      </c>
      <c r="B2" s="307"/>
      <c r="C2" s="307"/>
      <c r="D2" s="308"/>
    </row>
    <row r="3" spans="1:4">
      <c r="A3" s="124"/>
      <c r="B3" s="125"/>
      <c r="C3" s="125"/>
      <c r="D3" s="126"/>
    </row>
    <row r="4" spans="1:4">
      <c r="A4" s="317" t="s">
        <v>109</v>
      </c>
      <c r="B4" s="318"/>
      <c r="C4" s="318"/>
      <c r="D4" s="319"/>
    </row>
    <row r="5" spans="1:4" ht="15.75" customHeight="1">
      <c r="A5" s="317" t="s">
        <v>1225</v>
      </c>
      <c r="B5" s="318"/>
      <c r="C5" s="318"/>
      <c r="D5" s="319"/>
    </row>
    <row r="6" spans="1:4" ht="15.75" customHeight="1">
      <c r="A6" s="317" t="s">
        <v>1223</v>
      </c>
      <c r="B6" s="318"/>
      <c r="C6" s="318"/>
      <c r="D6" s="319"/>
    </row>
    <row r="7" spans="1:4">
      <c r="A7" s="127"/>
      <c r="B7" s="28"/>
      <c r="C7" s="128"/>
      <c r="D7" s="129"/>
    </row>
    <row r="8" spans="1:4">
      <c r="A8" s="301" t="s">
        <v>0</v>
      </c>
      <c r="B8" s="302"/>
      <c r="C8" s="302"/>
      <c r="D8" s="303"/>
    </row>
    <row r="9" spans="1:4">
      <c r="A9" s="130" t="s">
        <v>1</v>
      </c>
      <c r="B9" s="119" t="s">
        <v>2</v>
      </c>
      <c r="C9" s="309" t="s">
        <v>1222</v>
      </c>
      <c r="D9" s="310"/>
    </row>
    <row r="10" spans="1:4">
      <c r="A10" s="131" t="s">
        <v>3</v>
      </c>
      <c r="B10" s="118" t="s">
        <v>4</v>
      </c>
      <c r="C10" s="315" t="s">
        <v>110</v>
      </c>
      <c r="D10" s="316"/>
    </row>
    <row r="11" spans="1:4">
      <c r="A11" s="131" t="s">
        <v>5</v>
      </c>
      <c r="B11" s="118" t="s">
        <v>6</v>
      </c>
      <c r="C11" s="313" t="s">
        <v>114</v>
      </c>
      <c r="D11" s="314"/>
    </row>
    <row r="12" spans="1:4">
      <c r="A12" s="131" t="s">
        <v>7</v>
      </c>
      <c r="B12" s="118" t="s">
        <v>8</v>
      </c>
      <c r="C12" s="311">
        <v>12</v>
      </c>
      <c r="D12" s="312"/>
    </row>
    <row r="13" spans="1:4">
      <c r="A13" s="132"/>
      <c r="B13" s="29"/>
      <c r="C13" s="30"/>
      <c r="D13" s="129"/>
    </row>
    <row r="14" spans="1:4">
      <c r="A14" s="291" t="s">
        <v>28</v>
      </c>
      <c r="B14" s="292"/>
      <c r="C14" s="292"/>
      <c r="D14" s="293"/>
    </row>
    <row r="15" spans="1:4" ht="31.5" customHeight="1">
      <c r="A15" s="287" t="s">
        <v>1173</v>
      </c>
      <c r="B15" s="288"/>
      <c r="C15" s="31" t="s">
        <v>29</v>
      </c>
      <c r="D15" s="133" t="s">
        <v>111</v>
      </c>
    </row>
    <row r="16" spans="1:4" ht="31">
      <c r="A16" s="289" t="s">
        <v>138</v>
      </c>
      <c r="B16" s="290"/>
      <c r="C16" s="32" t="s">
        <v>141</v>
      </c>
      <c r="D16" s="134" t="s">
        <v>151</v>
      </c>
    </row>
    <row r="17" spans="1:4">
      <c r="A17" s="326"/>
      <c r="B17" s="327"/>
      <c r="C17" s="328"/>
      <c r="D17" s="129"/>
    </row>
    <row r="18" spans="1:4">
      <c r="A18" s="301" t="s">
        <v>9</v>
      </c>
      <c r="B18" s="302"/>
      <c r="C18" s="302"/>
      <c r="D18" s="303"/>
    </row>
    <row r="19" spans="1:4">
      <c r="A19" s="135">
        <v>1</v>
      </c>
      <c r="B19" s="299" t="s">
        <v>10</v>
      </c>
      <c r="C19" s="299"/>
      <c r="D19" s="136" t="s">
        <v>139</v>
      </c>
    </row>
    <row r="20" spans="1:4" ht="31">
      <c r="A20" s="135">
        <v>2</v>
      </c>
      <c r="B20" s="299" t="s">
        <v>30</v>
      </c>
      <c r="C20" s="299"/>
      <c r="D20" s="137" t="s">
        <v>140</v>
      </c>
    </row>
    <row r="21" spans="1:4">
      <c r="A21" s="135">
        <v>3</v>
      </c>
      <c r="B21" s="300" t="s">
        <v>1234</v>
      </c>
      <c r="C21" s="300"/>
      <c r="D21" s="138">
        <v>8449.57</v>
      </c>
    </row>
    <row r="22" spans="1:4">
      <c r="A22" s="135">
        <v>4</v>
      </c>
      <c r="B22" s="299" t="s">
        <v>11</v>
      </c>
      <c r="C22" s="299"/>
      <c r="D22" s="139" t="str">
        <f>C11</f>
        <v>SEEAC/MT</v>
      </c>
    </row>
    <row r="23" spans="1:4">
      <c r="A23" s="135">
        <v>5</v>
      </c>
      <c r="B23" s="299" t="s">
        <v>12</v>
      </c>
      <c r="C23" s="299"/>
      <c r="D23" s="140">
        <v>43831</v>
      </c>
    </row>
    <row r="24" spans="1:4">
      <c r="A24" s="141"/>
      <c r="B24" s="142"/>
      <c r="C24" s="142"/>
      <c r="D24" s="129"/>
    </row>
    <row r="25" spans="1:4">
      <c r="A25" s="272" t="s">
        <v>25</v>
      </c>
      <c r="B25" s="273"/>
      <c r="C25" s="273"/>
      <c r="D25" s="274"/>
    </row>
    <row r="26" spans="1:4">
      <c r="A26" s="143">
        <v>1</v>
      </c>
      <c r="B26" s="264" t="s">
        <v>13</v>
      </c>
      <c r="C26" s="264"/>
      <c r="D26" s="144" t="s">
        <v>14</v>
      </c>
    </row>
    <row r="27" spans="1:4" ht="31.5" customHeight="1">
      <c r="A27" s="145" t="s">
        <v>1</v>
      </c>
      <c r="B27" s="263" t="s">
        <v>1235</v>
      </c>
      <c r="C27" s="263"/>
      <c r="D27" s="146">
        <f>(D21/220)*40</f>
        <v>1536.2854545454545</v>
      </c>
    </row>
    <row r="28" spans="1:4">
      <c r="A28" s="145" t="s">
        <v>3</v>
      </c>
      <c r="B28" s="263" t="s">
        <v>89</v>
      </c>
      <c r="C28" s="263"/>
      <c r="D28" s="146"/>
    </row>
    <row r="29" spans="1:4">
      <c r="A29" s="145" t="s">
        <v>5</v>
      </c>
      <c r="B29" s="263" t="s">
        <v>90</v>
      </c>
      <c r="C29" s="263"/>
      <c r="D29" s="146"/>
    </row>
    <row r="30" spans="1:4">
      <c r="A30" s="145" t="s">
        <v>7</v>
      </c>
      <c r="B30" s="263" t="s">
        <v>91</v>
      </c>
      <c r="C30" s="263"/>
      <c r="D30" s="146"/>
    </row>
    <row r="31" spans="1:4">
      <c r="A31" s="145" t="s">
        <v>15</v>
      </c>
      <c r="B31" s="263" t="s">
        <v>92</v>
      </c>
      <c r="C31" s="263"/>
      <c r="D31" s="146"/>
    </row>
    <row r="32" spans="1:4">
      <c r="A32" s="145" t="s">
        <v>16</v>
      </c>
      <c r="B32" s="275" t="s">
        <v>127</v>
      </c>
      <c r="C32" s="275"/>
      <c r="D32" s="146"/>
    </row>
    <row r="33" spans="1:4">
      <c r="A33" s="147" t="s">
        <v>17</v>
      </c>
      <c r="B33" s="263" t="s">
        <v>24</v>
      </c>
      <c r="C33" s="263"/>
      <c r="D33" s="146"/>
    </row>
    <row r="34" spans="1:4">
      <c r="A34" s="267" t="s">
        <v>93</v>
      </c>
      <c r="B34" s="264"/>
      <c r="C34" s="264"/>
      <c r="D34" s="148">
        <f>SUM(D27:D33)</f>
        <v>1536.2854545454545</v>
      </c>
    </row>
    <row r="35" spans="1:4">
      <c r="A35" s="141"/>
      <c r="B35" s="142"/>
      <c r="C35" s="142"/>
      <c r="D35" s="129"/>
    </row>
    <row r="36" spans="1:4">
      <c r="A36" s="272" t="s">
        <v>65</v>
      </c>
      <c r="B36" s="273"/>
      <c r="C36" s="273"/>
      <c r="D36" s="274"/>
    </row>
    <row r="37" spans="1:4">
      <c r="A37" s="280" t="s">
        <v>31</v>
      </c>
      <c r="B37" s="281"/>
      <c r="C37" s="281"/>
      <c r="D37" s="282"/>
    </row>
    <row r="38" spans="1:4">
      <c r="A38" s="143" t="s">
        <v>32</v>
      </c>
      <c r="B38" s="304" t="s">
        <v>33</v>
      </c>
      <c r="C38" s="304"/>
      <c r="D38" s="144" t="s">
        <v>14</v>
      </c>
    </row>
    <row r="39" spans="1:4">
      <c r="A39" s="145" t="s">
        <v>1</v>
      </c>
      <c r="B39" s="305" t="s">
        <v>26</v>
      </c>
      <c r="C39" s="305"/>
      <c r="D39" s="146">
        <f>D34/12</f>
        <v>128.02378787878789</v>
      </c>
    </row>
    <row r="40" spans="1:4">
      <c r="A40" s="145" t="s">
        <v>3</v>
      </c>
      <c r="B40" s="325" t="s">
        <v>94</v>
      </c>
      <c r="C40" s="325"/>
      <c r="D40" s="146">
        <f>D34/12</f>
        <v>128.02378787878789</v>
      </c>
    </row>
    <row r="41" spans="1:4">
      <c r="A41" s="145" t="s">
        <v>5</v>
      </c>
      <c r="B41" s="305" t="s">
        <v>95</v>
      </c>
      <c r="C41" s="305"/>
      <c r="D41" s="146">
        <f>D40/3</f>
        <v>42.674595959595962</v>
      </c>
    </row>
    <row r="42" spans="1:4">
      <c r="A42" s="322" t="s">
        <v>93</v>
      </c>
      <c r="B42" s="323"/>
      <c r="C42" s="324"/>
      <c r="D42" s="148">
        <f>SUM(D39:D41)</f>
        <v>298.7221717171717</v>
      </c>
    </row>
    <row r="43" spans="1:4">
      <c r="A43" s="141"/>
      <c r="B43" s="142"/>
      <c r="C43" s="142"/>
      <c r="D43" s="129"/>
    </row>
    <row r="44" spans="1:4" ht="32.25" customHeight="1">
      <c r="A44" s="294" t="s">
        <v>34</v>
      </c>
      <c r="B44" s="295"/>
      <c r="C44" s="295"/>
      <c r="D44" s="296"/>
    </row>
    <row r="45" spans="1:4">
      <c r="A45" s="143" t="s">
        <v>35</v>
      </c>
      <c r="B45" s="116" t="s">
        <v>36</v>
      </c>
      <c r="C45" s="116" t="s">
        <v>37</v>
      </c>
      <c r="D45" s="144" t="s">
        <v>14</v>
      </c>
    </row>
    <row r="46" spans="1:4">
      <c r="A46" s="145" t="s">
        <v>1</v>
      </c>
      <c r="B46" s="34" t="s">
        <v>38</v>
      </c>
      <c r="C46" s="35">
        <v>0.2</v>
      </c>
      <c r="D46" s="146">
        <f>(D34+D42)*C46</f>
        <v>367.00152525252525</v>
      </c>
    </row>
    <row r="47" spans="1:4">
      <c r="A47" s="145" t="s">
        <v>3</v>
      </c>
      <c r="B47" s="34" t="s">
        <v>39</v>
      </c>
      <c r="C47" s="35">
        <v>2.5000000000000001E-2</v>
      </c>
      <c r="D47" s="146">
        <f>(D34+D42)*C47</f>
        <v>45.875190656565657</v>
      </c>
    </row>
    <row r="48" spans="1:4" ht="31">
      <c r="A48" s="145" t="s">
        <v>5</v>
      </c>
      <c r="B48" s="34" t="s">
        <v>124</v>
      </c>
      <c r="C48" s="36">
        <v>0.03</v>
      </c>
      <c r="D48" s="146">
        <f>(D34+D42)*C48</f>
        <v>55.050228787878787</v>
      </c>
    </row>
    <row r="49" spans="1:4">
      <c r="A49" s="145" t="s">
        <v>7</v>
      </c>
      <c r="B49" s="34" t="s">
        <v>40</v>
      </c>
      <c r="C49" s="35">
        <v>1.4999999999999999E-2</v>
      </c>
      <c r="D49" s="146">
        <f>(D34+D42)*C49</f>
        <v>27.525114393939393</v>
      </c>
    </row>
    <row r="50" spans="1:4">
      <c r="A50" s="145" t="s">
        <v>15</v>
      </c>
      <c r="B50" s="34" t="s">
        <v>41</v>
      </c>
      <c r="C50" s="35">
        <v>0.01</v>
      </c>
      <c r="D50" s="146">
        <f>(D34+D42)*C50</f>
        <v>18.350076262626263</v>
      </c>
    </row>
    <row r="51" spans="1:4">
      <c r="A51" s="145" t="s">
        <v>16</v>
      </c>
      <c r="B51" s="34" t="s">
        <v>42</v>
      </c>
      <c r="C51" s="35">
        <v>6.0000000000000001E-3</v>
      </c>
      <c r="D51" s="146">
        <f>(D34+D34)*C51</f>
        <v>18.435425454545456</v>
      </c>
    </row>
    <row r="52" spans="1:4">
      <c r="A52" s="145" t="s">
        <v>17</v>
      </c>
      <c r="B52" s="34" t="s">
        <v>43</v>
      </c>
      <c r="C52" s="35">
        <v>2E-3</v>
      </c>
      <c r="D52" s="146">
        <f>(D34+D42)*C52</f>
        <v>3.6700152525252525</v>
      </c>
    </row>
    <row r="53" spans="1:4">
      <c r="A53" s="297" t="s">
        <v>96</v>
      </c>
      <c r="B53" s="298"/>
      <c r="C53" s="37">
        <f>SUM(C46:C52)</f>
        <v>0.28800000000000003</v>
      </c>
      <c r="D53" s="149">
        <f>(D34+D42)*C53</f>
        <v>528.48219636363638</v>
      </c>
    </row>
    <row r="54" spans="1:4">
      <c r="A54" s="145" t="s">
        <v>18</v>
      </c>
      <c r="B54" s="34" t="s">
        <v>44</v>
      </c>
      <c r="C54" s="35">
        <v>0.08</v>
      </c>
      <c r="D54" s="146">
        <f>(D34+D42)*C54</f>
        <v>146.80061010101011</v>
      </c>
    </row>
    <row r="55" spans="1:4">
      <c r="A55" s="267" t="s">
        <v>97</v>
      </c>
      <c r="B55" s="264"/>
      <c r="C55" s="35">
        <f>SUM(C53:C54)</f>
        <v>0.36800000000000005</v>
      </c>
      <c r="D55" s="148">
        <f>SUM(D53:D54)</f>
        <v>675.28280646464646</v>
      </c>
    </row>
    <row r="56" spans="1:4">
      <c r="A56" s="141"/>
      <c r="B56" s="142"/>
      <c r="C56" s="142"/>
      <c r="D56" s="129"/>
    </row>
    <row r="57" spans="1:4">
      <c r="A57" s="277" t="s">
        <v>45</v>
      </c>
      <c r="B57" s="278"/>
      <c r="C57" s="278"/>
      <c r="D57" s="279"/>
    </row>
    <row r="58" spans="1:4">
      <c r="A58" s="143" t="s">
        <v>46</v>
      </c>
      <c r="B58" s="264" t="s">
        <v>19</v>
      </c>
      <c r="C58" s="264"/>
      <c r="D58" s="144" t="s">
        <v>14</v>
      </c>
    </row>
    <row r="59" spans="1:4">
      <c r="A59" s="145" t="s">
        <v>1</v>
      </c>
      <c r="B59" s="263" t="s">
        <v>144</v>
      </c>
      <c r="C59" s="263"/>
      <c r="D59" s="146"/>
    </row>
    <row r="60" spans="1:4">
      <c r="A60" s="145" t="s">
        <v>3</v>
      </c>
      <c r="B60" s="263" t="s">
        <v>1236</v>
      </c>
      <c r="C60" s="263"/>
      <c r="D60" s="146"/>
    </row>
    <row r="61" spans="1:4">
      <c r="A61" s="145" t="s">
        <v>5</v>
      </c>
      <c r="B61" s="263" t="s">
        <v>1237</v>
      </c>
      <c r="C61" s="263"/>
      <c r="D61" s="146"/>
    </row>
    <row r="62" spans="1:4">
      <c r="A62" s="145" t="s">
        <v>7</v>
      </c>
      <c r="B62" s="263" t="s">
        <v>1238</v>
      </c>
      <c r="C62" s="263"/>
      <c r="D62" s="146"/>
    </row>
    <row r="63" spans="1:4">
      <c r="A63" s="145" t="s">
        <v>15</v>
      </c>
      <c r="B63" s="263" t="s">
        <v>75</v>
      </c>
      <c r="C63" s="263"/>
      <c r="D63" s="146"/>
    </row>
    <row r="64" spans="1:4">
      <c r="A64" s="267" t="s">
        <v>93</v>
      </c>
      <c r="B64" s="264"/>
      <c r="C64" s="264"/>
      <c r="D64" s="148"/>
    </row>
    <row r="65" spans="1:4">
      <c r="A65" s="141"/>
      <c r="B65" s="142"/>
      <c r="C65" s="142"/>
      <c r="D65" s="129"/>
    </row>
    <row r="66" spans="1:4">
      <c r="A66" s="277" t="s">
        <v>47</v>
      </c>
      <c r="B66" s="278"/>
      <c r="C66" s="278"/>
      <c r="D66" s="279"/>
    </row>
    <row r="67" spans="1:4">
      <c r="A67" s="143">
        <v>2</v>
      </c>
      <c r="B67" s="320" t="s">
        <v>48</v>
      </c>
      <c r="C67" s="321"/>
      <c r="D67" s="144" t="s">
        <v>14</v>
      </c>
    </row>
    <row r="68" spans="1:4">
      <c r="A68" s="145" t="s">
        <v>32</v>
      </c>
      <c r="B68" s="263" t="s">
        <v>33</v>
      </c>
      <c r="C68" s="263"/>
      <c r="D68" s="150">
        <f>D42</f>
        <v>298.7221717171717</v>
      </c>
    </row>
    <row r="69" spans="1:4">
      <c r="A69" s="145" t="s">
        <v>35</v>
      </c>
      <c r="B69" s="263" t="s">
        <v>36</v>
      </c>
      <c r="C69" s="263"/>
      <c r="D69" s="150">
        <f>D55</f>
        <v>675.28280646464646</v>
      </c>
    </row>
    <row r="70" spans="1:4">
      <c r="A70" s="147" t="s">
        <v>46</v>
      </c>
      <c r="B70" s="263" t="s">
        <v>19</v>
      </c>
      <c r="C70" s="263"/>
      <c r="D70" s="150">
        <f>D64</f>
        <v>0</v>
      </c>
    </row>
    <row r="71" spans="1:4" ht="15.75" customHeight="1">
      <c r="A71" s="267" t="s">
        <v>93</v>
      </c>
      <c r="B71" s="264"/>
      <c r="C71" s="264"/>
      <c r="D71" s="151">
        <f>SUM(D68:D70)</f>
        <v>974.00497818181816</v>
      </c>
    </row>
    <row r="72" spans="1:4">
      <c r="A72" s="152"/>
      <c r="B72" s="142"/>
      <c r="C72" s="142"/>
      <c r="D72" s="129"/>
    </row>
    <row r="73" spans="1:4">
      <c r="A73" s="283" t="s">
        <v>49</v>
      </c>
      <c r="B73" s="284"/>
      <c r="C73" s="284"/>
      <c r="D73" s="285"/>
    </row>
    <row r="74" spans="1:4">
      <c r="A74" s="143">
        <v>3</v>
      </c>
      <c r="B74" s="264" t="s">
        <v>23</v>
      </c>
      <c r="C74" s="264"/>
      <c r="D74" s="144" t="s">
        <v>14</v>
      </c>
    </row>
    <row r="75" spans="1:4">
      <c r="A75" s="145" t="s">
        <v>1</v>
      </c>
      <c r="B75" s="275" t="s">
        <v>50</v>
      </c>
      <c r="C75" s="275"/>
      <c r="D75" s="146">
        <f>(D34+D71-D53)/12</f>
        <v>165.15068636363637</v>
      </c>
    </row>
    <row r="76" spans="1:4">
      <c r="A76" s="145" t="s">
        <v>3</v>
      </c>
      <c r="B76" s="263" t="s">
        <v>51</v>
      </c>
      <c r="C76" s="263"/>
      <c r="D76" s="153">
        <f>D75*8%</f>
        <v>13.212054909090909</v>
      </c>
    </row>
    <row r="77" spans="1:4">
      <c r="A77" s="145" t="s">
        <v>5</v>
      </c>
      <c r="B77" s="263" t="s">
        <v>52</v>
      </c>
      <c r="C77" s="263"/>
      <c r="D77" s="153">
        <f>(D54*50%)</f>
        <v>73.400305050505054</v>
      </c>
    </row>
    <row r="78" spans="1:4" ht="15.75" customHeight="1">
      <c r="A78" s="286" t="s">
        <v>99</v>
      </c>
      <c r="B78" s="276"/>
      <c r="C78" s="276"/>
      <c r="D78" s="148">
        <f>(D75+D77)*37.71%</f>
        <v>89.95757886227274</v>
      </c>
    </row>
    <row r="79" spans="1:4">
      <c r="A79" s="145" t="s">
        <v>7</v>
      </c>
      <c r="B79" s="275" t="s">
        <v>100</v>
      </c>
      <c r="C79" s="275"/>
      <c r="D79" s="153">
        <f>(D34+D71)/12</f>
        <v>209.19086939393938</v>
      </c>
    </row>
    <row r="80" spans="1:4" ht="31.5" customHeight="1">
      <c r="A80" s="145" t="s">
        <v>15</v>
      </c>
      <c r="B80" s="263" t="s">
        <v>53</v>
      </c>
      <c r="C80" s="263"/>
      <c r="D80" s="146">
        <f>(D79*C55)</f>
        <v>76.982239936969705</v>
      </c>
    </row>
    <row r="81" spans="1:6">
      <c r="A81" s="145" t="s">
        <v>16</v>
      </c>
      <c r="B81" s="263" t="s">
        <v>54</v>
      </c>
      <c r="C81" s="263"/>
      <c r="D81" s="146">
        <f>D77</f>
        <v>73.400305050505054</v>
      </c>
    </row>
    <row r="82" spans="1:6" ht="15.75" customHeight="1">
      <c r="A82" s="286" t="s">
        <v>101</v>
      </c>
      <c r="B82" s="276"/>
      <c r="C82" s="276"/>
      <c r="D82" s="148">
        <f>(D79+D81)*37.71%</f>
        <v>106.56513188299999</v>
      </c>
    </row>
    <row r="83" spans="1:6" ht="15.75" customHeight="1">
      <c r="A83" s="267" t="s">
        <v>93</v>
      </c>
      <c r="B83" s="264"/>
      <c r="C83" s="264"/>
      <c r="D83" s="154">
        <f>(D78+D82)-5.76</f>
        <v>190.76271074527273</v>
      </c>
    </row>
    <row r="84" spans="1:6">
      <c r="A84" s="141"/>
      <c r="B84" s="142"/>
      <c r="C84" s="142"/>
      <c r="D84" s="129"/>
    </row>
    <row r="85" spans="1:6">
      <c r="A85" s="283" t="s">
        <v>55</v>
      </c>
      <c r="B85" s="284"/>
      <c r="C85" s="284"/>
      <c r="D85" s="285"/>
    </row>
    <row r="86" spans="1:6">
      <c r="A86" s="277" t="s">
        <v>56</v>
      </c>
      <c r="B86" s="278"/>
      <c r="C86" s="278"/>
      <c r="D86" s="279"/>
    </row>
    <row r="87" spans="1:6">
      <c r="A87" s="143" t="s">
        <v>20</v>
      </c>
      <c r="B87" s="264" t="s">
        <v>57</v>
      </c>
      <c r="C87" s="264"/>
      <c r="D87" s="144" t="s">
        <v>14</v>
      </c>
      <c r="F87" s="33"/>
    </row>
    <row r="88" spans="1:6">
      <c r="A88" s="145" t="s">
        <v>1</v>
      </c>
      <c r="B88" s="263" t="s">
        <v>58</v>
      </c>
      <c r="C88" s="263"/>
      <c r="D88" s="155"/>
    </row>
    <row r="89" spans="1:6">
      <c r="A89" s="145" t="s">
        <v>3</v>
      </c>
      <c r="B89" s="263" t="s">
        <v>146</v>
      </c>
      <c r="C89" s="263"/>
      <c r="D89" s="156"/>
    </row>
    <row r="90" spans="1:6">
      <c r="A90" s="145" t="s">
        <v>5</v>
      </c>
      <c r="B90" s="263" t="s">
        <v>59</v>
      </c>
      <c r="C90" s="263"/>
      <c r="D90" s="150"/>
    </row>
    <row r="91" spans="1:6">
      <c r="A91" s="145" t="s">
        <v>7</v>
      </c>
      <c r="B91" s="263" t="s">
        <v>27</v>
      </c>
      <c r="C91" s="263"/>
      <c r="D91" s="150"/>
    </row>
    <row r="92" spans="1:6">
      <c r="A92" s="145" t="s">
        <v>15</v>
      </c>
      <c r="B92" s="263" t="s">
        <v>102</v>
      </c>
      <c r="C92" s="263"/>
      <c r="D92" s="150"/>
    </row>
    <row r="93" spans="1:6">
      <c r="A93" s="147" t="s">
        <v>16</v>
      </c>
      <c r="B93" s="263" t="s">
        <v>24</v>
      </c>
      <c r="C93" s="263"/>
      <c r="D93" s="157"/>
    </row>
    <row r="94" spans="1:6" ht="15.75" customHeight="1">
      <c r="A94" s="267" t="s">
        <v>97</v>
      </c>
      <c r="B94" s="264"/>
      <c r="C94" s="264"/>
      <c r="D94" s="151">
        <f>SUM(D88:D93)</f>
        <v>0</v>
      </c>
    </row>
    <row r="95" spans="1:6">
      <c r="A95" s="141"/>
      <c r="B95" s="142"/>
      <c r="C95" s="142"/>
      <c r="D95" s="129"/>
    </row>
    <row r="96" spans="1:6">
      <c r="A96" s="277" t="s">
        <v>60</v>
      </c>
      <c r="B96" s="278"/>
      <c r="C96" s="278"/>
      <c r="D96" s="279"/>
    </row>
    <row r="97" spans="1:4">
      <c r="A97" s="158" t="s">
        <v>21</v>
      </c>
      <c r="B97" s="264" t="s">
        <v>61</v>
      </c>
      <c r="C97" s="264"/>
      <c r="D97" s="159" t="s">
        <v>14</v>
      </c>
    </row>
    <row r="98" spans="1:4">
      <c r="A98" s="160" t="s">
        <v>1</v>
      </c>
      <c r="B98" s="263" t="s">
        <v>103</v>
      </c>
      <c r="C98" s="263"/>
      <c r="D98" s="161"/>
    </row>
    <row r="99" spans="1:4" ht="15.75" customHeight="1">
      <c r="A99" s="267" t="s">
        <v>93</v>
      </c>
      <c r="B99" s="264"/>
      <c r="C99" s="264"/>
      <c r="D99" s="162">
        <v>0</v>
      </c>
    </row>
    <row r="100" spans="1:4">
      <c r="A100" s="141"/>
      <c r="B100" s="142"/>
      <c r="C100" s="142"/>
      <c r="D100" s="129"/>
    </row>
    <row r="101" spans="1:4">
      <c r="A101" s="280" t="s">
        <v>62</v>
      </c>
      <c r="B101" s="281"/>
      <c r="C101" s="281"/>
      <c r="D101" s="282"/>
    </row>
    <row r="102" spans="1:4">
      <c r="A102" s="143">
        <v>4</v>
      </c>
      <c r="B102" s="276" t="s">
        <v>63</v>
      </c>
      <c r="C102" s="276"/>
      <c r="D102" s="144" t="s">
        <v>14</v>
      </c>
    </row>
    <row r="103" spans="1:4">
      <c r="A103" s="145" t="s">
        <v>20</v>
      </c>
      <c r="B103" s="263" t="s">
        <v>57</v>
      </c>
      <c r="C103" s="263"/>
      <c r="D103" s="150"/>
    </row>
    <row r="104" spans="1:4">
      <c r="A104" s="147" t="s">
        <v>21</v>
      </c>
      <c r="B104" s="263" t="s">
        <v>61</v>
      </c>
      <c r="C104" s="263"/>
      <c r="D104" s="150"/>
    </row>
    <row r="105" spans="1:4" ht="15.75" customHeight="1">
      <c r="A105" s="267" t="s">
        <v>93</v>
      </c>
      <c r="B105" s="264"/>
      <c r="C105" s="264"/>
      <c r="D105" s="151">
        <f>SUM(D103:D104)</f>
        <v>0</v>
      </c>
    </row>
    <row r="106" spans="1:4">
      <c r="A106" s="141"/>
      <c r="B106" s="142"/>
      <c r="C106" s="142"/>
      <c r="D106" s="129"/>
    </row>
    <row r="107" spans="1:4" ht="16" thickBot="1">
      <c r="A107" s="272" t="s">
        <v>66</v>
      </c>
      <c r="B107" s="273"/>
      <c r="C107" s="273"/>
      <c r="D107" s="274"/>
    </row>
    <row r="108" spans="1:4" ht="16" thickBot="1">
      <c r="A108" s="117">
        <v>5</v>
      </c>
      <c r="B108" s="264" t="s">
        <v>104</v>
      </c>
      <c r="C108" s="264"/>
      <c r="D108" s="144" t="s">
        <v>14</v>
      </c>
    </row>
    <row r="109" spans="1:4" ht="16" thickBot="1">
      <c r="A109" s="120" t="s">
        <v>1</v>
      </c>
      <c r="B109" s="263" t="s">
        <v>105</v>
      </c>
      <c r="C109" s="263"/>
      <c r="D109" s="146">
        <v>0</v>
      </c>
    </row>
    <row r="110" spans="1:4" ht="16" thickBot="1">
      <c r="A110" s="120" t="s">
        <v>3</v>
      </c>
      <c r="B110" s="263" t="s">
        <v>149</v>
      </c>
      <c r="C110" s="263"/>
      <c r="D110" s="146">
        <f>(0.47*40)</f>
        <v>18.799999999999997</v>
      </c>
    </row>
    <row r="111" spans="1:4" ht="16" thickBot="1">
      <c r="A111" s="120" t="s">
        <v>5</v>
      </c>
      <c r="B111" s="263" t="s">
        <v>150</v>
      </c>
      <c r="C111" s="263"/>
      <c r="D111" s="146">
        <f>(0.91*40)</f>
        <v>36.4</v>
      </c>
    </row>
    <row r="112" spans="1:4">
      <c r="A112" s="121" t="s">
        <v>7</v>
      </c>
      <c r="B112" s="263" t="s">
        <v>106</v>
      </c>
      <c r="C112" s="263"/>
      <c r="D112" s="146"/>
    </row>
    <row r="113" spans="1:4" ht="16.5" customHeight="1">
      <c r="A113" s="267" t="s">
        <v>97</v>
      </c>
      <c r="B113" s="264"/>
      <c r="C113" s="264"/>
      <c r="D113" s="148">
        <f>SUM(D109:D112)</f>
        <v>55.199999999999996</v>
      </c>
    </row>
    <row r="114" spans="1:4">
      <c r="A114" s="141"/>
      <c r="B114" s="142"/>
      <c r="C114" s="142"/>
      <c r="D114" s="129"/>
    </row>
    <row r="115" spans="1:4">
      <c r="A115" s="269" t="s">
        <v>213</v>
      </c>
      <c r="B115" s="270"/>
      <c r="C115" s="270"/>
      <c r="D115" s="271"/>
    </row>
    <row r="116" spans="1:4">
      <c r="A116" s="143">
        <v>6</v>
      </c>
      <c r="B116" s="122" t="s">
        <v>167</v>
      </c>
      <c r="C116" s="116" t="s">
        <v>37</v>
      </c>
      <c r="D116" s="144" t="s">
        <v>14</v>
      </c>
    </row>
    <row r="117" spans="1:4">
      <c r="A117" s="267" t="s">
        <v>97</v>
      </c>
      <c r="B117" s="264"/>
      <c r="C117" s="38">
        <v>0.23449999999999999</v>
      </c>
      <c r="D117" s="151">
        <f>C117*D126</f>
        <v>646.3413621443118</v>
      </c>
    </row>
    <row r="118" spans="1:4">
      <c r="A118" s="141"/>
      <c r="B118" s="142"/>
      <c r="C118" s="142"/>
      <c r="D118" s="129"/>
    </row>
    <row r="119" spans="1:4">
      <c r="A119" s="272" t="s">
        <v>107</v>
      </c>
      <c r="B119" s="273"/>
      <c r="C119" s="273"/>
      <c r="D119" s="274"/>
    </row>
    <row r="120" spans="1:4">
      <c r="A120" s="143"/>
      <c r="B120" s="264" t="s">
        <v>64</v>
      </c>
      <c r="C120" s="264"/>
      <c r="D120" s="144" t="s">
        <v>14</v>
      </c>
    </row>
    <row r="121" spans="1:4">
      <c r="A121" s="143" t="s">
        <v>1</v>
      </c>
      <c r="B121" s="263" t="s">
        <v>25</v>
      </c>
      <c r="C121" s="263"/>
      <c r="D121" s="163">
        <f>D34</f>
        <v>1536.2854545454545</v>
      </c>
    </row>
    <row r="122" spans="1:4">
      <c r="A122" s="143" t="s">
        <v>3</v>
      </c>
      <c r="B122" s="263" t="s">
        <v>65</v>
      </c>
      <c r="C122" s="263"/>
      <c r="D122" s="163">
        <f>D71</f>
        <v>974.00497818181816</v>
      </c>
    </row>
    <row r="123" spans="1:4">
      <c r="A123" s="143" t="s">
        <v>5</v>
      </c>
      <c r="B123" s="263" t="s">
        <v>49</v>
      </c>
      <c r="C123" s="263"/>
      <c r="D123" s="163">
        <f>D83</f>
        <v>190.76271074527273</v>
      </c>
    </row>
    <row r="124" spans="1:4">
      <c r="A124" s="143" t="s">
        <v>7</v>
      </c>
      <c r="B124" s="275" t="s">
        <v>55</v>
      </c>
      <c r="C124" s="275"/>
      <c r="D124" s="163">
        <f>D105</f>
        <v>0</v>
      </c>
    </row>
    <row r="125" spans="1:4">
      <c r="A125" s="164" t="s">
        <v>15</v>
      </c>
      <c r="B125" s="263" t="s">
        <v>66</v>
      </c>
      <c r="C125" s="263"/>
      <c r="D125" s="163">
        <f>D113</f>
        <v>55.199999999999996</v>
      </c>
    </row>
    <row r="126" spans="1:4" ht="15.75" customHeight="1">
      <c r="A126" s="267" t="s">
        <v>67</v>
      </c>
      <c r="B126" s="264"/>
      <c r="C126" s="264"/>
      <c r="D126" s="165">
        <f>SUM(D121:D125)</f>
        <v>2756.2531434725452</v>
      </c>
    </row>
    <row r="127" spans="1:4">
      <c r="A127" s="166" t="s">
        <v>16</v>
      </c>
      <c r="B127" s="268" t="s">
        <v>214</v>
      </c>
      <c r="C127" s="268"/>
      <c r="D127" s="165">
        <f>D117</f>
        <v>646.3413621443118</v>
      </c>
    </row>
    <row r="128" spans="1:4" ht="16.5" customHeight="1" thickBot="1">
      <c r="A128" s="267" t="s">
        <v>108</v>
      </c>
      <c r="B128" s="264"/>
      <c r="C128" s="264"/>
      <c r="D128" s="167">
        <f>D126+D127</f>
        <v>3402.5945056168571</v>
      </c>
    </row>
    <row r="129" spans="1:4" ht="16" thickBot="1">
      <c r="A129" s="265" t="s">
        <v>212</v>
      </c>
      <c r="B129" s="266"/>
      <c r="C129" s="266"/>
      <c r="D129" s="123">
        <f>(D34+D71+D83)/40</f>
        <v>67.526328586813634</v>
      </c>
    </row>
    <row r="130" spans="1:4">
      <c r="C130" s="17"/>
    </row>
  </sheetData>
  <mergeCells count="104">
    <mergeCell ref="B26:C26"/>
    <mergeCell ref="B27:C27"/>
    <mergeCell ref="A34:C34"/>
    <mergeCell ref="B33:C33"/>
    <mergeCell ref="B59:C59"/>
    <mergeCell ref="B58:C58"/>
    <mergeCell ref="A17:C17"/>
    <mergeCell ref="B28:C28"/>
    <mergeCell ref="A25:D25"/>
    <mergeCell ref="B23:C23"/>
    <mergeCell ref="B32:C32"/>
    <mergeCell ref="B31:C31"/>
    <mergeCell ref="B30:C30"/>
    <mergeCell ref="B29:C29"/>
    <mergeCell ref="A71:C71"/>
    <mergeCell ref="B70:C70"/>
    <mergeCell ref="B69:C69"/>
    <mergeCell ref="B68:C68"/>
    <mergeCell ref="B41:C41"/>
    <mergeCell ref="A42:C42"/>
    <mergeCell ref="A37:D37"/>
    <mergeCell ref="B40:C40"/>
    <mergeCell ref="A36:D36"/>
    <mergeCell ref="A2:D2"/>
    <mergeCell ref="C9:D9"/>
    <mergeCell ref="C12:D12"/>
    <mergeCell ref="C11:D11"/>
    <mergeCell ref="C10:D10"/>
    <mergeCell ref="A4:D4"/>
    <mergeCell ref="A5:D5"/>
    <mergeCell ref="A6:D6"/>
    <mergeCell ref="A8:D8"/>
    <mergeCell ref="A15:B15"/>
    <mergeCell ref="A16:B16"/>
    <mergeCell ref="B79:C79"/>
    <mergeCell ref="A78:C78"/>
    <mergeCell ref="B77:C77"/>
    <mergeCell ref="B76:C76"/>
    <mergeCell ref="B75:C75"/>
    <mergeCell ref="B74:C74"/>
    <mergeCell ref="A14:D14"/>
    <mergeCell ref="A44:D44"/>
    <mergeCell ref="A53:B53"/>
    <mergeCell ref="A55:B55"/>
    <mergeCell ref="A57:D57"/>
    <mergeCell ref="A64:C64"/>
    <mergeCell ref="B63:C63"/>
    <mergeCell ref="B62:C62"/>
    <mergeCell ref="B61:C61"/>
    <mergeCell ref="B22:C22"/>
    <mergeCell ref="B21:C21"/>
    <mergeCell ref="B20:C20"/>
    <mergeCell ref="B19:C19"/>
    <mergeCell ref="A18:D18"/>
    <mergeCell ref="B38:C38"/>
    <mergeCell ref="B39:C39"/>
    <mergeCell ref="A107:D107"/>
    <mergeCell ref="A96:D96"/>
    <mergeCell ref="A99:C99"/>
    <mergeCell ref="B98:C98"/>
    <mergeCell ref="B97:C97"/>
    <mergeCell ref="A101:D101"/>
    <mergeCell ref="B60:C60"/>
    <mergeCell ref="A85:D85"/>
    <mergeCell ref="A86:D86"/>
    <mergeCell ref="B87:C87"/>
    <mergeCell ref="B88:C88"/>
    <mergeCell ref="B89:C89"/>
    <mergeCell ref="B90:C90"/>
    <mergeCell ref="B91:C91"/>
    <mergeCell ref="B92:C92"/>
    <mergeCell ref="B93:C93"/>
    <mergeCell ref="A94:C94"/>
    <mergeCell ref="A73:D73"/>
    <mergeCell ref="A83:C83"/>
    <mergeCell ref="A82:C82"/>
    <mergeCell ref="B81:C81"/>
    <mergeCell ref="B80:C80"/>
    <mergeCell ref="A66:D66"/>
    <mergeCell ref="B67:C67"/>
    <mergeCell ref="A1:D1"/>
    <mergeCell ref="B122:C122"/>
    <mergeCell ref="B121:C121"/>
    <mergeCell ref="B120:C120"/>
    <mergeCell ref="A129:C129"/>
    <mergeCell ref="A128:C128"/>
    <mergeCell ref="B127:C127"/>
    <mergeCell ref="A126:C126"/>
    <mergeCell ref="A105:C105"/>
    <mergeCell ref="B104:C104"/>
    <mergeCell ref="A115:D115"/>
    <mergeCell ref="A117:B117"/>
    <mergeCell ref="A113:C113"/>
    <mergeCell ref="B112:C112"/>
    <mergeCell ref="B111:C111"/>
    <mergeCell ref="B110:C110"/>
    <mergeCell ref="B109:C109"/>
    <mergeCell ref="B108:C108"/>
    <mergeCell ref="A119:D119"/>
    <mergeCell ref="B125:C125"/>
    <mergeCell ref="B124:C124"/>
    <mergeCell ref="B123:C123"/>
    <mergeCell ref="B103:C103"/>
    <mergeCell ref="B102:C10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2"/>
  <dimension ref="A1:F129"/>
  <sheetViews>
    <sheetView workbookViewId="0">
      <selection activeCell="F11" sqref="F11"/>
    </sheetView>
  </sheetViews>
  <sheetFormatPr defaultColWidth="9.1796875" defaultRowHeight="15.5"/>
  <cols>
    <col min="1" max="1" width="3.81640625" style="16" bestFit="1" customWidth="1"/>
    <col min="2" max="2" width="70.453125" style="16" bestFit="1" customWidth="1"/>
    <col min="3" max="3" width="22.1796875" style="16" bestFit="1" customWidth="1"/>
    <col min="4" max="4" width="21.453125" style="16" bestFit="1" customWidth="1"/>
    <col min="5" max="5" width="14.7265625" style="16" customWidth="1"/>
    <col min="6" max="6" width="12" style="16" customWidth="1"/>
    <col min="7" max="7" width="15.1796875" style="16" customWidth="1"/>
    <col min="8" max="16384" width="9.1796875" style="16"/>
  </cols>
  <sheetData>
    <row r="1" spans="1:4">
      <c r="A1" s="260" t="s">
        <v>1254</v>
      </c>
      <c r="B1" s="261"/>
      <c r="C1" s="261"/>
      <c r="D1" s="262"/>
    </row>
    <row r="2" spans="1:4">
      <c r="A2" s="306" t="s">
        <v>113</v>
      </c>
      <c r="B2" s="307"/>
      <c r="C2" s="307"/>
      <c r="D2" s="308"/>
    </row>
    <row r="3" spans="1:4">
      <c r="A3" s="124"/>
      <c r="B3" s="125"/>
      <c r="C3" s="125"/>
      <c r="D3" s="126"/>
    </row>
    <row r="4" spans="1:4">
      <c r="A4" s="317" t="s">
        <v>109</v>
      </c>
      <c r="B4" s="318"/>
      <c r="C4" s="318"/>
      <c r="D4" s="319"/>
    </row>
    <row r="5" spans="1:4" ht="15.75" customHeight="1">
      <c r="A5" s="317" t="s">
        <v>1225</v>
      </c>
      <c r="B5" s="318"/>
      <c r="C5" s="318"/>
      <c r="D5" s="319"/>
    </row>
    <row r="6" spans="1:4" ht="15.75" customHeight="1">
      <c r="A6" s="317" t="s">
        <v>1223</v>
      </c>
      <c r="B6" s="318"/>
      <c r="C6" s="318"/>
      <c r="D6" s="319"/>
    </row>
    <row r="7" spans="1:4">
      <c r="A7" s="127"/>
      <c r="B7" s="28"/>
      <c r="C7" s="128"/>
      <c r="D7" s="129"/>
    </row>
    <row r="8" spans="1:4">
      <c r="A8" s="301" t="s">
        <v>0</v>
      </c>
      <c r="B8" s="302"/>
      <c r="C8" s="302"/>
      <c r="D8" s="303"/>
    </row>
    <row r="9" spans="1:4">
      <c r="A9" s="130" t="s">
        <v>1</v>
      </c>
      <c r="B9" s="119" t="s">
        <v>2</v>
      </c>
      <c r="C9" s="309" t="s">
        <v>1222</v>
      </c>
      <c r="D9" s="310"/>
    </row>
    <row r="10" spans="1:4">
      <c r="A10" s="131" t="s">
        <v>3</v>
      </c>
      <c r="B10" s="118" t="s">
        <v>4</v>
      </c>
      <c r="C10" s="315" t="s">
        <v>110</v>
      </c>
      <c r="D10" s="316"/>
    </row>
    <row r="11" spans="1:4">
      <c r="A11" s="131" t="s">
        <v>5</v>
      </c>
      <c r="B11" s="118" t="s">
        <v>6</v>
      </c>
      <c r="C11" s="313" t="s">
        <v>114</v>
      </c>
      <c r="D11" s="314"/>
    </row>
    <row r="12" spans="1:4">
      <c r="A12" s="131" t="s">
        <v>7</v>
      </c>
      <c r="B12" s="118" t="s">
        <v>8</v>
      </c>
      <c r="C12" s="311">
        <v>12</v>
      </c>
      <c r="D12" s="312"/>
    </row>
    <row r="13" spans="1:4">
      <c r="A13" s="132"/>
      <c r="B13" s="29"/>
      <c r="C13" s="30"/>
      <c r="D13" s="129"/>
    </row>
    <row r="14" spans="1:4">
      <c r="A14" s="291" t="s">
        <v>28</v>
      </c>
      <c r="B14" s="292"/>
      <c r="C14" s="292"/>
      <c r="D14" s="293"/>
    </row>
    <row r="15" spans="1:4" ht="31.5" customHeight="1">
      <c r="A15" s="287" t="s">
        <v>1173</v>
      </c>
      <c r="B15" s="288"/>
      <c r="C15" s="31" t="s">
        <v>29</v>
      </c>
      <c r="D15" s="133" t="s">
        <v>111</v>
      </c>
    </row>
    <row r="16" spans="1:4">
      <c r="A16" s="289" t="s">
        <v>1179</v>
      </c>
      <c r="B16" s="290"/>
      <c r="C16" s="32" t="s">
        <v>1180</v>
      </c>
      <c r="D16" s="134">
        <v>1</v>
      </c>
    </row>
    <row r="17" spans="1:4">
      <c r="A17" s="326"/>
      <c r="B17" s="327"/>
      <c r="C17" s="328"/>
      <c r="D17" s="129"/>
    </row>
    <row r="18" spans="1:4">
      <c r="A18" s="301" t="s">
        <v>9</v>
      </c>
      <c r="B18" s="302"/>
      <c r="C18" s="302"/>
      <c r="D18" s="303"/>
    </row>
    <row r="19" spans="1:4">
      <c r="A19" s="135">
        <v>1</v>
      </c>
      <c r="B19" s="299" t="s">
        <v>10</v>
      </c>
      <c r="C19" s="299"/>
      <c r="D19" s="136" t="s">
        <v>143</v>
      </c>
    </row>
    <row r="20" spans="1:4">
      <c r="A20" s="135">
        <v>2</v>
      </c>
      <c r="B20" s="299" t="s">
        <v>30</v>
      </c>
      <c r="C20" s="299"/>
      <c r="D20" s="137" t="s">
        <v>152</v>
      </c>
    </row>
    <row r="21" spans="1:4">
      <c r="A21" s="135">
        <v>3</v>
      </c>
      <c r="B21" s="300" t="s">
        <v>1219</v>
      </c>
      <c r="C21" s="300"/>
      <c r="D21" s="138">
        <v>2448.6999999999998</v>
      </c>
    </row>
    <row r="22" spans="1:4">
      <c r="A22" s="135">
        <v>4</v>
      </c>
      <c r="B22" s="299" t="s">
        <v>11</v>
      </c>
      <c r="C22" s="299"/>
      <c r="D22" s="139" t="str">
        <f>C11</f>
        <v>SEEAC/MT</v>
      </c>
    </row>
    <row r="23" spans="1:4">
      <c r="A23" s="135">
        <v>5</v>
      </c>
      <c r="B23" s="299" t="s">
        <v>12</v>
      </c>
      <c r="C23" s="299"/>
      <c r="D23" s="140">
        <v>43831</v>
      </c>
    </row>
    <row r="24" spans="1:4">
      <c r="A24" s="141"/>
      <c r="B24" s="142"/>
      <c r="C24" s="142"/>
      <c r="D24" s="129"/>
    </row>
    <row r="25" spans="1:4">
      <c r="A25" s="272" t="s">
        <v>25</v>
      </c>
      <c r="B25" s="273"/>
      <c r="C25" s="273"/>
      <c r="D25" s="274"/>
    </row>
    <row r="26" spans="1:4">
      <c r="A26" s="170">
        <v>1</v>
      </c>
      <c r="B26" s="264" t="s">
        <v>13</v>
      </c>
      <c r="C26" s="264"/>
      <c r="D26" s="144" t="s">
        <v>14</v>
      </c>
    </row>
    <row r="27" spans="1:4" ht="31.5" customHeight="1">
      <c r="A27" s="145" t="s">
        <v>1</v>
      </c>
      <c r="B27" s="263" t="s">
        <v>1220</v>
      </c>
      <c r="C27" s="263"/>
      <c r="D27" s="146">
        <f>(D21/220)*220</f>
        <v>2448.6999999999998</v>
      </c>
    </row>
    <row r="28" spans="1:4">
      <c r="A28" s="145" t="s">
        <v>3</v>
      </c>
      <c r="B28" s="263" t="s">
        <v>89</v>
      </c>
      <c r="C28" s="263"/>
      <c r="D28" s="146"/>
    </row>
    <row r="29" spans="1:4">
      <c r="A29" s="145" t="s">
        <v>5</v>
      </c>
      <c r="B29" s="263" t="s">
        <v>90</v>
      </c>
      <c r="C29" s="263"/>
      <c r="D29" s="146"/>
    </row>
    <row r="30" spans="1:4">
      <c r="A30" s="145" t="s">
        <v>7</v>
      </c>
      <c r="B30" s="263" t="s">
        <v>91</v>
      </c>
      <c r="C30" s="263"/>
      <c r="D30" s="146"/>
    </row>
    <row r="31" spans="1:4">
      <c r="A31" s="145" t="s">
        <v>15</v>
      </c>
      <c r="B31" s="263" t="s">
        <v>92</v>
      </c>
      <c r="C31" s="263"/>
      <c r="D31" s="146"/>
    </row>
    <row r="32" spans="1:4">
      <c r="A32" s="145" t="s">
        <v>16</v>
      </c>
      <c r="B32" s="275" t="s">
        <v>127</v>
      </c>
      <c r="C32" s="275"/>
      <c r="D32" s="146"/>
    </row>
    <row r="33" spans="1:4">
      <c r="A33" s="147" t="s">
        <v>17</v>
      </c>
      <c r="B33" s="263" t="s">
        <v>1224</v>
      </c>
      <c r="C33" s="263"/>
      <c r="D33" s="146">
        <f>D27/100*20</f>
        <v>489.73999999999995</v>
      </c>
    </row>
    <row r="34" spans="1:4">
      <c r="A34" s="267" t="s">
        <v>93</v>
      </c>
      <c r="B34" s="264"/>
      <c r="C34" s="264"/>
      <c r="D34" s="148">
        <f>SUM(D27:D33)</f>
        <v>2938.4399999999996</v>
      </c>
    </row>
    <row r="35" spans="1:4">
      <c r="A35" s="141"/>
      <c r="B35" s="142"/>
      <c r="C35" s="142"/>
      <c r="D35" s="129"/>
    </row>
    <row r="36" spans="1:4">
      <c r="A36" s="272" t="s">
        <v>65</v>
      </c>
      <c r="B36" s="273"/>
      <c r="C36" s="273"/>
      <c r="D36" s="274"/>
    </row>
    <row r="37" spans="1:4">
      <c r="A37" s="280" t="s">
        <v>31</v>
      </c>
      <c r="B37" s="281"/>
      <c r="C37" s="281"/>
      <c r="D37" s="282"/>
    </row>
    <row r="38" spans="1:4">
      <c r="A38" s="170" t="s">
        <v>32</v>
      </c>
      <c r="B38" s="304" t="s">
        <v>33</v>
      </c>
      <c r="C38" s="304"/>
      <c r="D38" s="144" t="s">
        <v>14</v>
      </c>
    </row>
    <row r="39" spans="1:4">
      <c r="A39" s="145" t="s">
        <v>1</v>
      </c>
      <c r="B39" s="305" t="s">
        <v>26</v>
      </c>
      <c r="C39" s="305"/>
      <c r="D39" s="146">
        <f>D34/12</f>
        <v>244.86999999999998</v>
      </c>
    </row>
    <row r="40" spans="1:4">
      <c r="A40" s="145" t="s">
        <v>3</v>
      </c>
      <c r="B40" s="325" t="s">
        <v>94</v>
      </c>
      <c r="C40" s="325"/>
      <c r="D40" s="146">
        <f>D34/12</f>
        <v>244.86999999999998</v>
      </c>
    </row>
    <row r="41" spans="1:4">
      <c r="A41" s="145" t="s">
        <v>5</v>
      </c>
      <c r="B41" s="305" t="s">
        <v>95</v>
      </c>
      <c r="C41" s="305"/>
      <c r="D41" s="146">
        <f>D40/3</f>
        <v>81.623333333333321</v>
      </c>
    </row>
    <row r="42" spans="1:4">
      <c r="A42" s="322" t="s">
        <v>93</v>
      </c>
      <c r="B42" s="323"/>
      <c r="C42" s="324"/>
      <c r="D42" s="148">
        <f>SUM(D39:D41)</f>
        <v>571.36333333333323</v>
      </c>
    </row>
    <row r="43" spans="1:4">
      <c r="A43" s="141"/>
      <c r="B43" s="142"/>
      <c r="C43" s="142"/>
      <c r="D43" s="129"/>
    </row>
    <row r="44" spans="1:4" ht="32.25" customHeight="1">
      <c r="A44" s="294" t="s">
        <v>34</v>
      </c>
      <c r="B44" s="295"/>
      <c r="C44" s="295"/>
      <c r="D44" s="296"/>
    </row>
    <row r="45" spans="1:4">
      <c r="A45" s="170" t="s">
        <v>35</v>
      </c>
      <c r="B45" s="169" t="s">
        <v>36</v>
      </c>
      <c r="C45" s="169" t="s">
        <v>37</v>
      </c>
      <c r="D45" s="144" t="s">
        <v>14</v>
      </c>
    </row>
    <row r="46" spans="1:4">
      <c r="A46" s="145" t="s">
        <v>1</v>
      </c>
      <c r="B46" s="34" t="s">
        <v>38</v>
      </c>
      <c r="C46" s="35">
        <v>0.2</v>
      </c>
      <c r="D46" s="146">
        <f>(D34+D42)*C46</f>
        <v>701.96066666666661</v>
      </c>
    </row>
    <row r="47" spans="1:4">
      <c r="A47" s="145" t="s">
        <v>3</v>
      </c>
      <c r="B47" s="34" t="s">
        <v>39</v>
      </c>
      <c r="C47" s="35">
        <v>2.5000000000000001E-2</v>
      </c>
      <c r="D47" s="146">
        <f>(D34+D42)*C47</f>
        <v>87.745083333333326</v>
      </c>
    </row>
    <row r="48" spans="1:4" ht="31">
      <c r="A48" s="145" t="s">
        <v>5</v>
      </c>
      <c r="B48" s="34" t="s">
        <v>124</v>
      </c>
      <c r="C48" s="36">
        <v>0.03</v>
      </c>
      <c r="D48" s="146">
        <f>(D34+D42)*C48</f>
        <v>105.29409999999999</v>
      </c>
    </row>
    <row r="49" spans="1:4">
      <c r="A49" s="145" t="s">
        <v>7</v>
      </c>
      <c r="B49" s="34" t="s">
        <v>40</v>
      </c>
      <c r="C49" s="35">
        <v>1.4999999999999999E-2</v>
      </c>
      <c r="D49" s="146">
        <f>(D34+D42)*C49</f>
        <v>52.647049999999993</v>
      </c>
    </row>
    <row r="50" spans="1:4">
      <c r="A50" s="145" t="s">
        <v>15</v>
      </c>
      <c r="B50" s="34" t="s">
        <v>41</v>
      </c>
      <c r="C50" s="35">
        <v>0.01</v>
      </c>
      <c r="D50" s="146">
        <f>(D34+D42)*C50</f>
        <v>35.098033333333326</v>
      </c>
    </row>
    <row r="51" spans="1:4">
      <c r="A51" s="145" t="s">
        <v>16</v>
      </c>
      <c r="B51" s="34" t="s">
        <v>42</v>
      </c>
      <c r="C51" s="35">
        <v>6.0000000000000001E-3</v>
      </c>
      <c r="D51" s="146">
        <f>(D34+D34)*C51</f>
        <v>35.261279999999999</v>
      </c>
    </row>
    <row r="52" spans="1:4">
      <c r="A52" s="145" t="s">
        <v>17</v>
      </c>
      <c r="B52" s="34" t="s">
        <v>43</v>
      </c>
      <c r="C52" s="35">
        <v>2E-3</v>
      </c>
      <c r="D52" s="146">
        <f>(D34+D42)*C52</f>
        <v>7.0196066666666654</v>
      </c>
    </row>
    <row r="53" spans="1:4">
      <c r="A53" s="297" t="s">
        <v>96</v>
      </c>
      <c r="B53" s="298"/>
      <c r="C53" s="37">
        <f>SUM(C46:C52)</f>
        <v>0.28800000000000003</v>
      </c>
      <c r="D53" s="149">
        <f>(D34+D42)*C53</f>
        <v>1010.82336</v>
      </c>
    </row>
    <row r="54" spans="1:4">
      <c r="A54" s="145" t="s">
        <v>18</v>
      </c>
      <c r="B54" s="34" t="s">
        <v>44</v>
      </c>
      <c r="C54" s="35">
        <v>0.08</v>
      </c>
      <c r="D54" s="146">
        <f>(D34+D42)*C54</f>
        <v>280.78426666666661</v>
      </c>
    </row>
    <row r="55" spans="1:4">
      <c r="A55" s="267" t="s">
        <v>97</v>
      </c>
      <c r="B55" s="264"/>
      <c r="C55" s="35">
        <f>SUM(C53:C54)</f>
        <v>0.36800000000000005</v>
      </c>
      <c r="D55" s="148">
        <f>SUM(D53:D54)</f>
        <v>1291.6076266666666</v>
      </c>
    </row>
    <row r="56" spans="1:4">
      <c r="A56" s="141"/>
      <c r="B56" s="142"/>
      <c r="C56" s="142"/>
      <c r="D56" s="129"/>
    </row>
    <row r="57" spans="1:4">
      <c r="A57" s="277" t="s">
        <v>45</v>
      </c>
      <c r="B57" s="278"/>
      <c r="C57" s="278"/>
      <c r="D57" s="279"/>
    </row>
    <row r="58" spans="1:4">
      <c r="A58" s="170" t="s">
        <v>46</v>
      </c>
      <c r="B58" s="264" t="s">
        <v>19</v>
      </c>
      <c r="C58" s="264"/>
      <c r="D58" s="144" t="s">
        <v>14</v>
      </c>
    </row>
    <row r="59" spans="1:4">
      <c r="A59" s="145" t="s">
        <v>1</v>
      </c>
      <c r="B59" s="263" t="s">
        <v>1242</v>
      </c>
      <c r="C59" s="263"/>
      <c r="D59" s="146"/>
    </row>
    <row r="60" spans="1:4">
      <c r="A60" s="145" t="s">
        <v>3</v>
      </c>
      <c r="B60" s="263" t="s">
        <v>1239</v>
      </c>
      <c r="C60" s="263"/>
      <c r="D60" s="146">
        <f>(15*22)-(15*22*5%)</f>
        <v>313.5</v>
      </c>
    </row>
    <row r="61" spans="1:4">
      <c r="A61" s="145" t="s">
        <v>5</v>
      </c>
      <c r="B61" s="263" t="s">
        <v>1240</v>
      </c>
      <c r="C61" s="263"/>
      <c r="D61" s="146">
        <v>110</v>
      </c>
    </row>
    <row r="62" spans="1:4">
      <c r="A62" s="145" t="s">
        <v>7</v>
      </c>
      <c r="B62" s="263" t="s">
        <v>75</v>
      </c>
      <c r="C62" s="263"/>
      <c r="D62" s="146"/>
    </row>
    <row r="63" spans="1:4">
      <c r="A63" s="267" t="s">
        <v>93</v>
      </c>
      <c r="B63" s="264"/>
      <c r="C63" s="264"/>
      <c r="D63" s="148">
        <f>SUM(D59:D62)</f>
        <v>423.5</v>
      </c>
    </row>
    <row r="64" spans="1:4">
      <c r="A64" s="141"/>
      <c r="B64" s="142"/>
      <c r="C64" s="142"/>
      <c r="D64" s="129"/>
    </row>
    <row r="65" spans="1:4">
      <c r="A65" s="277" t="s">
        <v>47</v>
      </c>
      <c r="B65" s="278"/>
      <c r="C65" s="278"/>
      <c r="D65" s="279"/>
    </row>
    <row r="66" spans="1:4">
      <c r="A66" s="170">
        <v>2</v>
      </c>
      <c r="B66" s="320" t="s">
        <v>48</v>
      </c>
      <c r="C66" s="321"/>
      <c r="D66" s="144" t="s">
        <v>14</v>
      </c>
    </row>
    <row r="67" spans="1:4">
      <c r="A67" s="145" t="s">
        <v>32</v>
      </c>
      <c r="B67" s="263" t="s">
        <v>33</v>
      </c>
      <c r="C67" s="263"/>
      <c r="D67" s="150">
        <f>D42</f>
        <v>571.36333333333323</v>
      </c>
    </row>
    <row r="68" spans="1:4">
      <c r="A68" s="145" t="s">
        <v>35</v>
      </c>
      <c r="B68" s="263" t="s">
        <v>36</v>
      </c>
      <c r="C68" s="263"/>
      <c r="D68" s="150">
        <f>D55</f>
        <v>1291.6076266666666</v>
      </c>
    </row>
    <row r="69" spans="1:4">
      <c r="A69" s="147" t="s">
        <v>46</v>
      </c>
      <c r="B69" s="263" t="s">
        <v>19</v>
      </c>
      <c r="C69" s="263"/>
      <c r="D69" s="150">
        <f>D63</f>
        <v>423.5</v>
      </c>
    </row>
    <row r="70" spans="1:4" ht="15.75" customHeight="1">
      <c r="A70" s="267" t="s">
        <v>93</v>
      </c>
      <c r="B70" s="264"/>
      <c r="C70" s="264"/>
      <c r="D70" s="151">
        <f>SUM(D67:D69)</f>
        <v>2286.4709599999996</v>
      </c>
    </row>
    <row r="71" spans="1:4">
      <c r="A71" s="152"/>
      <c r="B71" s="142"/>
      <c r="C71" s="142"/>
      <c r="D71" s="129"/>
    </row>
    <row r="72" spans="1:4">
      <c r="A72" s="283" t="s">
        <v>49</v>
      </c>
      <c r="B72" s="284"/>
      <c r="C72" s="284"/>
      <c r="D72" s="285"/>
    </row>
    <row r="73" spans="1:4">
      <c r="A73" s="170">
        <v>3</v>
      </c>
      <c r="B73" s="264" t="s">
        <v>23</v>
      </c>
      <c r="C73" s="264"/>
      <c r="D73" s="144" t="s">
        <v>14</v>
      </c>
    </row>
    <row r="74" spans="1:4">
      <c r="A74" s="145" t="s">
        <v>1</v>
      </c>
      <c r="B74" s="275" t="s">
        <v>50</v>
      </c>
      <c r="C74" s="275"/>
      <c r="D74" s="146">
        <f>(D34+D70-D53)/12</f>
        <v>351.17396666666656</v>
      </c>
    </row>
    <row r="75" spans="1:4">
      <c r="A75" s="145" t="s">
        <v>3</v>
      </c>
      <c r="B75" s="263" t="s">
        <v>51</v>
      </c>
      <c r="C75" s="263"/>
      <c r="D75" s="153">
        <f>D74*8%</f>
        <v>28.093917333333327</v>
      </c>
    </row>
    <row r="76" spans="1:4">
      <c r="A76" s="145" t="s">
        <v>5</v>
      </c>
      <c r="B76" s="263" t="s">
        <v>52</v>
      </c>
      <c r="C76" s="263"/>
      <c r="D76" s="153">
        <f>(D54*50%)</f>
        <v>140.39213333333331</v>
      </c>
    </row>
    <row r="77" spans="1:4" ht="15.75" customHeight="1">
      <c r="A77" s="286" t="s">
        <v>99</v>
      </c>
      <c r="B77" s="276"/>
      <c r="C77" s="276"/>
      <c r="D77" s="148">
        <f>(D74+D76)*37.71%</f>
        <v>185.36957630999996</v>
      </c>
    </row>
    <row r="78" spans="1:4">
      <c r="A78" s="145" t="s">
        <v>7</v>
      </c>
      <c r="B78" s="275" t="s">
        <v>100</v>
      </c>
      <c r="C78" s="275"/>
      <c r="D78" s="153">
        <f>(D34+D70)/12</f>
        <v>435.4092466666666</v>
      </c>
    </row>
    <row r="79" spans="1:4" ht="31.5" customHeight="1">
      <c r="A79" s="145" t="s">
        <v>15</v>
      </c>
      <c r="B79" s="263" t="s">
        <v>53</v>
      </c>
      <c r="C79" s="263"/>
      <c r="D79" s="146">
        <f>(D78*C55)</f>
        <v>160.23060277333335</v>
      </c>
    </row>
    <row r="80" spans="1:4">
      <c r="A80" s="145" t="s">
        <v>16</v>
      </c>
      <c r="B80" s="263" t="s">
        <v>54</v>
      </c>
      <c r="C80" s="263"/>
      <c r="D80" s="146">
        <f>D76</f>
        <v>140.39213333333331</v>
      </c>
    </row>
    <row r="81" spans="1:6" ht="15.75" customHeight="1">
      <c r="A81" s="286" t="s">
        <v>101</v>
      </c>
      <c r="B81" s="276"/>
      <c r="C81" s="276"/>
      <c r="D81" s="148">
        <f>(D78+D80)*37.71%</f>
        <v>217.13470039799995</v>
      </c>
    </row>
    <row r="82" spans="1:6" ht="15.75" customHeight="1">
      <c r="A82" s="267" t="s">
        <v>93</v>
      </c>
      <c r="B82" s="264"/>
      <c r="C82" s="264"/>
      <c r="D82" s="154">
        <f>(D77+D81)-5.76</f>
        <v>396.74427670799992</v>
      </c>
    </row>
    <row r="83" spans="1:6">
      <c r="A83" s="141"/>
      <c r="B83" s="142"/>
      <c r="C83" s="142"/>
      <c r="D83" s="129"/>
    </row>
    <row r="84" spans="1:6">
      <c r="A84" s="283" t="s">
        <v>55</v>
      </c>
      <c r="B84" s="284"/>
      <c r="C84" s="284"/>
      <c r="D84" s="285"/>
    </row>
    <row r="85" spans="1:6">
      <c r="A85" s="277" t="s">
        <v>56</v>
      </c>
      <c r="B85" s="278"/>
      <c r="C85" s="278"/>
      <c r="D85" s="279"/>
    </row>
    <row r="86" spans="1:6">
      <c r="A86" s="170" t="s">
        <v>20</v>
      </c>
      <c r="B86" s="264" t="s">
        <v>57</v>
      </c>
      <c r="C86" s="264"/>
      <c r="D86" s="144" t="s">
        <v>14</v>
      </c>
      <c r="F86" s="33"/>
    </row>
    <row r="87" spans="1:6">
      <c r="A87" s="145" t="s">
        <v>1</v>
      </c>
      <c r="B87" s="263" t="s">
        <v>58</v>
      </c>
      <c r="C87" s="263"/>
      <c r="D87" s="155"/>
    </row>
    <row r="88" spans="1:6">
      <c r="A88" s="145" t="s">
        <v>3</v>
      </c>
      <c r="B88" s="263" t="s">
        <v>146</v>
      </c>
      <c r="C88" s="263"/>
      <c r="D88" s="156">
        <f>(D34+D70+D82)/30*29.1991/12</f>
        <v>455.96464839489045</v>
      </c>
    </row>
    <row r="89" spans="1:6">
      <c r="A89" s="145" t="s">
        <v>5</v>
      </c>
      <c r="B89" s="263" t="s">
        <v>59</v>
      </c>
      <c r="C89" s="263"/>
      <c r="D89" s="150"/>
    </row>
    <row r="90" spans="1:6">
      <c r="A90" s="145" t="s">
        <v>7</v>
      </c>
      <c r="B90" s="263" t="s">
        <v>27</v>
      </c>
      <c r="C90" s="263"/>
      <c r="D90" s="150"/>
    </row>
    <row r="91" spans="1:6">
      <c r="A91" s="145" t="s">
        <v>15</v>
      </c>
      <c r="B91" s="263" t="s">
        <v>102</v>
      </c>
      <c r="C91" s="263"/>
      <c r="D91" s="150"/>
    </row>
    <row r="92" spans="1:6">
      <c r="A92" s="147" t="s">
        <v>16</v>
      </c>
      <c r="B92" s="263" t="s">
        <v>24</v>
      </c>
      <c r="C92" s="263"/>
      <c r="D92" s="157"/>
    </row>
    <row r="93" spans="1:6" ht="15.75" customHeight="1">
      <c r="A93" s="267" t="s">
        <v>97</v>
      </c>
      <c r="B93" s="264"/>
      <c r="C93" s="264"/>
      <c r="D93" s="151">
        <f>SUM(D87:D92)</f>
        <v>455.96464839489045</v>
      </c>
    </row>
    <row r="94" spans="1:6">
      <c r="A94" s="141"/>
      <c r="B94" s="142"/>
      <c r="C94" s="142"/>
      <c r="D94" s="129"/>
    </row>
    <row r="95" spans="1:6">
      <c r="A95" s="277" t="s">
        <v>60</v>
      </c>
      <c r="B95" s="278"/>
      <c r="C95" s="278"/>
      <c r="D95" s="279"/>
    </row>
    <row r="96" spans="1:6">
      <c r="A96" s="172" t="s">
        <v>21</v>
      </c>
      <c r="B96" s="264" t="s">
        <v>61</v>
      </c>
      <c r="C96" s="264"/>
      <c r="D96" s="159" t="s">
        <v>14</v>
      </c>
    </row>
    <row r="97" spans="1:4">
      <c r="A97" s="160" t="s">
        <v>1</v>
      </c>
      <c r="B97" s="263" t="s">
        <v>103</v>
      </c>
      <c r="C97" s="263"/>
      <c r="D97" s="161"/>
    </row>
    <row r="98" spans="1:4" ht="15.75" customHeight="1">
      <c r="A98" s="267" t="s">
        <v>93</v>
      </c>
      <c r="B98" s="264"/>
      <c r="C98" s="264"/>
      <c r="D98" s="162">
        <v>0</v>
      </c>
    </row>
    <row r="99" spans="1:4">
      <c r="A99" s="141"/>
      <c r="B99" s="142"/>
      <c r="C99" s="142"/>
      <c r="D99" s="129"/>
    </row>
    <row r="100" spans="1:4">
      <c r="A100" s="280" t="s">
        <v>62</v>
      </c>
      <c r="B100" s="281"/>
      <c r="C100" s="281"/>
      <c r="D100" s="282"/>
    </row>
    <row r="101" spans="1:4">
      <c r="A101" s="170">
        <v>4</v>
      </c>
      <c r="B101" s="276" t="s">
        <v>63</v>
      </c>
      <c r="C101" s="276"/>
      <c r="D101" s="144" t="s">
        <v>14</v>
      </c>
    </row>
    <row r="102" spans="1:4">
      <c r="A102" s="145" t="s">
        <v>20</v>
      </c>
      <c r="B102" s="263" t="s">
        <v>57</v>
      </c>
      <c r="C102" s="263"/>
      <c r="D102" s="150">
        <f>D93</f>
        <v>455.96464839489045</v>
      </c>
    </row>
    <row r="103" spans="1:4">
      <c r="A103" s="147" t="s">
        <v>21</v>
      </c>
      <c r="B103" s="263" t="s">
        <v>61</v>
      </c>
      <c r="C103" s="263"/>
      <c r="D103" s="150"/>
    </row>
    <row r="104" spans="1:4" ht="15.75" customHeight="1">
      <c r="A104" s="267" t="s">
        <v>93</v>
      </c>
      <c r="B104" s="264"/>
      <c r="C104" s="264"/>
      <c r="D104" s="151">
        <f>SUM(D102:D103)</f>
        <v>455.96464839489045</v>
      </c>
    </row>
    <row r="105" spans="1:4">
      <c r="A105" s="141"/>
      <c r="B105" s="142"/>
      <c r="C105" s="142"/>
      <c r="D105" s="129"/>
    </row>
    <row r="106" spans="1:4" ht="16" thickBot="1">
      <c r="A106" s="272" t="s">
        <v>66</v>
      </c>
      <c r="B106" s="273"/>
      <c r="C106" s="273"/>
      <c r="D106" s="274"/>
    </row>
    <row r="107" spans="1:4" ht="16" thickBot="1">
      <c r="A107" s="173">
        <v>5</v>
      </c>
      <c r="B107" s="264" t="s">
        <v>104</v>
      </c>
      <c r="C107" s="264"/>
      <c r="D107" s="144" t="s">
        <v>14</v>
      </c>
    </row>
    <row r="108" spans="1:4" ht="16" thickBot="1">
      <c r="A108" s="120" t="s">
        <v>1</v>
      </c>
      <c r="B108" s="263" t="s">
        <v>105</v>
      </c>
      <c r="C108" s="263"/>
      <c r="D108" s="146">
        <f>UNIFORMES!E70</f>
        <v>69.279166666666654</v>
      </c>
    </row>
    <row r="109" spans="1:4" ht="16" thickBot="1">
      <c r="A109" s="120" t="s">
        <v>3</v>
      </c>
      <c r="B109" s="263" t="s">
        <v>147</v>
      </c>
      <c r="C109" s="263"/>
      <c r="D109" s="146">
        <f>(0.47*220)</f>
        <v>103.39999999999999</v>
      </c>
    </row>
    <row r="110" spans="1:4" ht="16" thickBot="1">
      <c r="A110" s="120" t="s">
        <v>5</v>
      </c>
      <c r="B110" s="263" t="s">
        <v>148</v>
      </c>
      <c r="C110" s="263"/>
      <c r="D110" s="146">
        <f>(0.91*220)</f>
        <v>200.20000000000002</v>
      </c>
    </row>
    <row r="111" spans="1:4">
      <c r="A111" s="121" t="s">
        <v>7</v>
      </c>
      <c r="B111" s="263" t="s">
        <v>106</v>
      </c>
      <c r="C111" s="263"/>
      <c r="D111" s="146"/>
    </row>
    <row r="112" spans="1:4" ht="16.5" customHeight="1">
      <c r="A112" s="267" t="s">
        <v>97</v>
      </c>
      <c r="B112" s="264"/>
      <c r="C112" s="264"/>
      <c r="D112" s="148">
        <f>SUM(D108:D111)</f>
        <v>372.87916666666666</v>
      </c>
    </row>
    <row r="113" spans="1:4">
      <c r="A113" s="141"/>
      <c r="B113" s="142"/>
      <c r="C113" s="142"/>
      <c r="D113" s="129"/>
    </row>
    <row r="114" spans="1:4">
      <c r="A114" s="269" t="s">
        <v>213</v>
      </c>
      <c r="B114" s="270"/>
      <c r="C114" s="270"/>
      <c r="D114" s="271"/>
    </row>
    <row r="115" spans="1:4">
      <c r="A115" s="170">
        <v>6</v>
      </c>
      <c r="B115" s="171" t="s">
        <v>167</v>
      </c>
      <c r="C115" s="169" t="s">
        <v>37</v>
      </c>
      <c r="D115" s="144" t="s">
        <v>14</v>
      </c>
    </row>
    <row r="116" spans="1:4">
      <c r="A116" s="267" t="s">
        <v>97</v>
      </c>
      <c r="B116" s="264"/>
      <c r="C116" s="38">
        <v>0.23449999999999999</v>
      </c>
      <c r="D116" s="151">
        <f>C116*D125</f>
        <v>1512.6420276399608</v>
      </c>
    </row>
    <row r="117" spans="1:4">
      <c r="A117" s="141"/>
      <c r="B117" s="142"/>
      <c r="C117" s="142"/>
      <c r="D117" s="129"/>
    </row>
    <row r="118" spans="1:4">
      <c r="A118" s="272" t="s">
        <v>107</v>
      </c>
      <c r="B118" s="273"/>
      <c r="C118" s="273"/>
      <c r="D118" s="274"/>
    </row>
    <row r="119" spans="1:4">
      <c r="A119" s="170"/>
      <c r="B119" s="264" t="s">
        <v>64</v>
      </c>
      <c r="C119" s="264"/>
      <c r="D119" s="144" t="s">
        <v>14</v>
      </c>
    </row>
    <row r="120" spans="1:4">
      <c r="A120" s="170" t="s">
        <v>1</v>
      </c>
      <c r="B120" s="263" t="s">
        <v>25</v>
      </c>
      <c r="C120" s="263"/>
      <c r="D120" s="163">
        <f>D34</f>
        <v>2938.4399999999996</v>
      </c>
    </row>
    <row r="121" spans="1:4">
      <c r="A121" s="170" t="s">
        <v>3</v>
      </c>
      <c r="B121" s="263" t="s">
        <v>65</v>
      </c>
      <c r="C121" s="263"/>
      <c r="D121" s="163">
        <f>D70</f>
        <v>2286.4709599999996</v>
      </c>
    </row>
    <row r="122" spans="1:4">
      <c r="A122" s="170" t="s">
        <v>5</v>
      </c>
      <c r="B122" s="263" t="s">
        <v>49</v>
      </c>
      <c r="C122" s="263"/>
      <c r="D122" s="163">
        <f>D82</f>
        <v>396.74427670799992</v>
      </c>
    </row>
    <row r="123" spans="1:4">
      <c r="A123" s="170" t="s">
        <v>7</v>
      </c>
      <c r="B123" s="275" t="s">
        <v>55</v>
      </c>
      <c r="C123" s="275"/>
      <c r="D123" s="163">
        <f>D104</f>
        <v>455.96464839489045</v>
      </c>
    </row>
    <row r="124" spans="1:4">
      <c r="A124" s="164" t="s">
        <v>15</v>
      </c>
      <c r="B124" s="263" t="s">
        <v>66</v>
      </c>
      <c r="C124" s="263"/>
      <c r="D124" s="163">
        <f>D112</f>
        <v>372.87916666666666</v>
      </c>
    </row>
    <row r="125" spans="1:4" ht="15.75" customHeight="1">
      <c r="A125" s="267" t="s">
        <v>67</v>
      </c>
      <c r="B125" s="264"/>
      <c r="C125" s="264"/>
      <c r="D125" s="165">
        <f>SUM(D120:D124)</f>
        <v>6450.499051769556</v>
      </c>
    </row>
    <row r="126" spans="1:4">
      <c r="A126" s="166" t="s">
        <v>16</v>
      </c>
      <c r="B126" s="268" t="s">
        <v>214</v>
      </c>
      <c r="C126" s="268"/>
      <c r="D126" s="165">
        <f>D116</f>
        <v>1512.6420276399608</v>
      </c>
    </row>
    <row r="127" spans="1:4" ht="16.5" customHeight="1" thickBot="1">
      <c r="A127" s="267" t="s">
        <v>108</v>
      </c>
      <c r="B127" s="264"/>
      <c r="C127" s="264"/>
      <c r="D127" s="167">
        <f>D125+D126</f>
        <v>7963.1410794095173</v>
      </c>
    </row>
    <row r="128" spans="1:4" ht="16" thickBot="1">
      <c r="A128" s="265" t="s">
        <v>1181</v>
      </c>
      <c r="B128" s="266"/>
      <c r="C128" s="266"/>
      <c r="D128" s="123">
        <f>(D34+D70+D82)/220</f>
        <v>25.552978348672724</v>
      </c>
    </row>
    <row r="129" spans="3:3">
      <c r="C129" s="17"/>
    </row>
  </sheetData>
  <mergeCells count="103">
    <mergeCell ref="A1:D1"/>
    <mergeCell ref="A2:D2"/>
    <mergeCell ref="A4:D4"/>
    <mergeCell ref="A5:D5"/>
    <mergeCell ref="A6:D6"/>
    <mergeCell ref="A8:D8"/>
    <mergeCell ref="A16:B16"/>
    <mergeCell ref="A17:C17"/>
    <mergeCell ref="A18:D18"/>
    <mergeCell ref="B19:C19"/>
    <mergeCell ref="B20:C20"/>
    <mergeCell ref="B21:C21"/>
    <mergeCell ref="C9:D9"/>
    <mergeCell ref="C10:D10"/>
    <mergeCell ref="C11:D11"/>
    <mergeCell ref="C12:D12"/>
    <mergeCell ref="A14:D14"/>
    <mergeCell ref="A15:B15"/>
    <mergeCell ref="B29:C29"/>
    <mergeCell ref="B30:C30"/>
    <mergeCell ref="B31:C31"/>
    <mergeCell ref="B32:C32"/>
    <mergeCell ref="B33:C33"/>
    <mergeCell ref="A34:C34"/>
    <mergeCell ref="B22:C22"/>
    <mergeCell ref="B23:C23"/>
    <mergeCell ref="A25:D25"/>
    <mergeCell ref="B26:C26"/>
    <mergeCell ref="B27:C27"/>
    <mergeCell ref="B28:C28"/>
    <mergeCell ref="A42:C42"/>
    <mergeCell ref="A44:D44"/>
    <mergeCell ref="A53:B53"/>
    <mergeCell ref="A55:B55"/>
    <mergeCell ref="A57:D57"/>
    <mergeCell ref="B58:C58"/>
    <mergeCell ref="A36:D36"/>
    <mergeCell ref="A37:D37"/>
    <mergeCell ref="B38:C38"/>
    <mergeCell ref="B39:C39"/>
    <mergeCell ref="B40:C40"/>
    <mergeCell ref="B41:C41"/>
    <mergeCell ref="A65:D65"/>
    <mergeCell ref="B66:C66"/>
    <mergeCell ref="B67:C67"/>
    <mergeCell ref="B68:C68"/>
    <mergeCell ref="B69:C69"/>
    <mergeCell ref="A70:C70"/>
    <mergeCell ref="B59:C59"/>
    <mergeCell ref="B60:C60"/>
    <mergeCell ref="B61:C61"/>
    <mergeCell ref="B62:C62"/>
    <mergeCell ref="A63:C63"/>
    <mergeCell ref="B78:C78"/>
    <mergeCell ref="B79:C79"/>
    <mergeCell ref="B80:C80"/>
    <mergeCell ref="A81:C81"/>
    <mergeCell ref="A82:C82"/>
    <mergeCell ref="A84:D84"/>
    <mergeCell ref="A72:D72"/>
    <mergeCell ref="B73:C73"/>
    <mergeCell ref="B74:C74"/>
    <mergeCell ref="B75:C75"/>
    <mergeCell ref="B76:C76"/>
    <mergeCell ref="A77:C77"/>
    <mergeCell ref="B91:C91"/>
    <mergeCell ref="B92:C92"/>
    <mergeCell ref="A93:C93"/>
    <mergeCell ref="A95:D95"/>
    <mergeCell ref="B96:C96"/>
    <mergeCell ref="B97:C97"/>
    <mergeCell ref="A85:D85"/>
    <mergeCell ref="B86:C86"/>
    <mergeCell ref="B87:C87"/>
    <mergeCell ref="B88:C88"/>
    <mergeCell ref="B89:C89"/>
    <mergeCell ref="B90:C90"/>
    <mergeCell ref="A106:D106"/>
    <mergeCell ref="B107:C107"/>
    <mergeCell ref="B108:C108"/>
    <mergeCell ref="B109:C109"/>
    <mergeCell ref="B110:C110"/>
    <mergeCell ref="B111:C111"/>
    <mergeCell ref="A98:C98"/>
    <mergeCell ref="A100:D100"/>
    <mergeCell ref="B101:C101"/>
    <mergeCell ref="B102:C102"/>
    <mergeCell ref="B103:C103"/>
    <mergeCell ref="A104:C104"/>
    <mergeCell ref="A127:C127"/>
    <mergeCell ref="A128:C128"/>
    <mergeCell ref="B121:C121"/>
    <mergeCell ref="B122:C122"/>
    <mergeCell ref="B123:C123"/>
    <mergeCell ref="B124:C124"/>
    <mergeCell ref="A125:C125"/>
    <mergeCell ref="B126:C126"/>
    <mergeCell ref="A112:C112"/>
    <mergeCell ref="A114:D114"/>
    <mergeCell ref="A116:B116"/>
    <mergeCell ref="A118:D118"/>
    <mergeCell ref="B119:C119"/>
    <mergeCell ref="B120:C120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7"/>
  <dimension ref="A1:F133"/>
  <sheetViews>
    <sheetView workbookViewId="0">
      <selection activeCell="I13" sqref="I13"/>
    </sheetView>
  </sheetViews>
  <sheetFormatPr defaultColWidth="9.1796875" defaultRowHeight="15.5"/>
  <cols>
    <col min="1" max="1" width="3.81640625" style="16" bestFit="1" customWidth="1"/>
    <col min="2" max="2" width="70.453125" style="16" bestFit="1" customWidth="1"/>
    <col min="3" max="3" width="22.1796875" style="16" bestFit="1" customWidth="1"/>
    <col min="4" max="4" width="21.453125" style="16" bestFit="1" customWidth="1"/>
    <col min="5" max="5" width="14.7265625" style="16" customWidth="1"/>
    <col min="6" max="6" width="12" style="16" customWidth="1"/>
    <col min="7" max="7" width="15.1796875" style="16" customWidth="1"/>
    <col min="8" max="16384" width="9.1796875" style="16"/>
  </cols>
  <sheetData>
    <row r="1" spans="1:4">
      <c r="A1" s="260" t="s">
        <v>1254</v>
      </c>
      <c r="B1" s="261"/>
      <c r="C1" s="261"/>
      <c r="D1" s="262"/>
    </row>
    <row r="2" spans="1:4">
      <c r="A2" s="306" t="s">
        <v>113</v>
      </c>
      <c r="B2" s="307"/>
      <c r="C2" s="307"/>
      <c r="D2" s="308"/>
    </row>
    <row r="3" spans="1:4">
      <c r="A3" s="124"/>
      <c r="B3" s="125"/>
      <c r="C3" s="125"/>
      <c r="D3" s="126"/>
    </row>
    <row r="4" spans="1:4">
      <c r="A4" s="317" t="s">
        <v>109</v>
      </c>
      <c r="B4" s="318"/>
      <c r="C4" s="318"/>
      <c r="D4" s="319"/>
    </row>
    <row r="5" spans="1:4" ht="15.75" customHeight="1">
      <c r="A5" s="317" t="s">
        <v>1225</v>
      </c>
      <c r="B5" s="318"/>
      <c r="C5" s="318"/>
      <c r="D5" s="319"/>
    </row>
    <row r="6" spans="1:4" ht="15.75" customHeight="1">
      <c r="A6" s="317" t="s">
        <v>1223</v>
      </c>
      <c r="B6" s="318"/>
      <c r="C6" s="318"/>
      <c r="D6" s="319"/>
    </row>
    <row r="7" spans="1:4">
      <c r="A7" s="127"/>
      <c r="B7" s="28"/>
      <c r="C7" s="128"/>
      <c r="D7" s="129"/>
    </row>
    <row r="8" spans="1:4">
      <c r="A8" s="301" t="s">
        <v>0</v>
      </c>
      <c r="B8" s="302"/>
      <c r="C8" s="302"/>
      <c r="D8" s="303"/>
    </row>
    <row r="9" spans="1:4">
      <c r="A9" s="130" t="s">
        <v>1</v>
      </c>
      <c r="B9" s="119" t="s">
        <v>2</v>
      </c>
      <c r="C9" s="309" t="s">
        <v>1222</v>
      </c>
      <c r="D9" s="310"/>
    </row>
    <row r="10" spans="1:4">
      <c r="A10" s="131" t="s">
        <v>3</v>
      </c>
      <c r="B10" s="118" t="s">
        <v>4</v>
      </c>
      <c r="C10" s="315" t="s">
        <v>1188</v>
      </c>
      <c r="D10" s="316"/>
    </row>
    <row r="11" spans="1:4">
      <c r="A11" s="131" t="s">
        <v>5</v>
      </c>
      <c r="B11" s="118" t="s">
        <v>6</v>
      </c>
      <c r="C11" s="313" t="s">
        <v>114</v>
      </c>
      <c r="D11" s="314"/>
    </row>
    <row r="12" spans="1:4">
      <c r="A12" s="131" t="s">
        <v>7</v>
      </c>
      <c r="B12" s="118" t="s">
        <v>8</v>
      </c>
      <c r="C12" s="311">
        <v>12</v>
      </c>
      <c r="D12" s="312"/>
    </row>
    <row r="13" spans="1:4">
      <c r="A13" s="132"/>
      <c r="B13" s="29"/>
      <c r="C13" s="30"/>
      <c r="D13" s="129"/>
    </row>
    <row r="14" spans="1:4">
      <c r="A14" s="291" t="s">
        <v>28</v>
      </c>
      <c r="B14" s="292"/>
      <c r="C14" s="292"/>
      <c r="D14" s="293"/>
    </row>
    <row r="15" spans="1:4" ht="31.5" customHeight="1">
      <c r="A15" s="287" t="s">
        <v>1173</v>
      </c>
      <c r="B15" s="288"/>
      <c r="C15" s="31" t="s">
        <v>29</v>
      </c>
      <c r="D15" s="133" t="s">
        <v>111</v>
      </c>
    </row>
    <row r="16" spans="1:4">
      <c r="A16" s="289" t="s">
        <v>132</v>
      </c>
      <c r="B16" s="290"/>
      <c r="C16" s="32" t="s">
        <v>1180</v>
      </c>
      <c r="D16" s="134">
        <v>1</v>
      </c>
    </row>
    <row r="17" spans="1:4">
      <c r="A17" s="326"/>
      <c r="B17" s="327"/>
      <c r="C17" s="328"/>
      <c r="D17" s="129"/>
    </row>
    <row r="18" spans="1:4">
      <c r="A18" s="301" t="s">
        <v>9</v>
      </c>
      <c r="B18" s="302"/>
      <c r="C18" s="302"/>
      <c r="D18" s="303"/>
    </row>
    <row r="19" spans="1:4" ht="31">
      <c r="A19" s="135">
        <v>1</v>
      </c>
      <c r="B19" s="299" t="s">
        <v>10</v>
      </c>
      <c r="C19" s="299"/>
      <c r="D19" s="136" t="s">
        <v>133</v>
      </c>
    </row>
    <row r="20" spans="1:4">
      <c r="A20" s="135">
        <v>2</v>
      </c>
      <c r="B20" s="299" t="s">
        <v>30</v>
      </c>
      <c r="C20" s="299"/>
      <c r="D20" s="137" t="s">
        <v>134</v>
      </c>
    </row>
    <row r="21" spans="1:4">
      <c r="A21" s="135">
        <v>3</v>
      </c>
      <c r="B21" s="300" t="s">
        <v>1229</v>
      </c>
      <c r="C21" s="300"/>
      <c r="D21" s="138">
        <v>2661.51</v>
      </c>
    </row>
    <row r="22" spans="1:4">
      <c r="A22" s="135">
        <v>4</v>
      </c>
      <c r="B22" s="299" t="s">
        <v>11</v>
      </c>
      <c r="C22" s="299"/>
      <c r="D22" s="139" t="str">
        <f>C11</f>
        <v>SEEAC/MT</v>
      </c>
    </row>
    <row r="23" spans="1:4">
      <c r="A23" s="135">
        <v>5</v>
      </c>
      <c r="B23" s="299" t="s">
        <v>12</v>
      </c>
      <c r="C23" s="299"/>
      <c r="D23" s="140">
        <v>43831</v>
      </c>
    </row>
    <row r="24" spans="1:4">
      <c r="A24" s="141"/>
      <c r="B24" s="142"/>
      <c r="C24" s="142"/>
      <c r="D24" s="129"/>
    </row>
    <row r="25" spans="1:4">
      <c r="A25" s="272" t="s">
        <v>25</v>
      </c>
      <c r="B25" s="273"/>
      <c r="C25" s="273"/>
      <c r="D25" s="274"/>
    </row>
    <row r="26" spans="1:4">
      <c r="A26" s="170">
        <v>1</v>
      </c>
      <c r="B26" s="264" t="s">
        <v>13</v>
      </c>
      <c r="C26" s="264"/>
      <c r="D26" s="144" t="s">
        <v>14</v>
      </c>
    </row>
    <row r="27" spans="1:4">
      <c r="A27" s="145" t="s">
        <v>1</v>
      </c>
      <c r="B27" s="263" t="s">
        <v>1230</v>
      </c>
      <c r="C27" s="263"/>
      <c r="D27" s="146">
        <f>(D21/220)*220</f>
        <v>2661.51</v>
      </c>
    </row>
    <row r="28" spans="1:4">
      <c r="A28" s="145" t="s">
        <v>3</v>
      </c>
      <c r="B28" s="263" t="s">
        <v>89</v>
      </c>
      <c r="C28" s="263"/>
      <c r="D28" s="146"/>
    </row>
    <row r="29" spans="1:4">
      <c r="A29" s="145" t="s">
        <v>5</v>
      </c>
      <c r="B29" s="263" t="s">
        <v>90</v>
      </c>
      <c r="C29" s="263"/>
      <c r="D29" s="146"/>
    </row>
    <row r="30" spans="1:4">
      <c r="A30" s="145" t="s">
        <v>7</v>
      </c>
      <c r="B30" s="263" t="s">
        <v>91</v>
      </c>
      <c r="C30" s="263"/>
      <c r="D30" s="146"/>
    </row>
    <row r="31" spans="1:4">
      <c r="A31" s="145" t="s">
        <v>15</v>
      </c>
      <c r="B31" s="263" t="s">
        <v>92</v>
      </c>
      <c r="C31" s="263"/>
      <c r="D31" s="146"/>
    </row>
    <row r="32" spans="1:4">
      <c r="A32" s="145" t="s">
        <v>16</v>
      </c>
      <c r="B32" s="275" t="s">
        <v>1249</v>
      </c>
      <c r="C32" s="275"/>
      <c r="D32" s="146">
        <v>51.97</v>
      </c>
    </row>
    <row r="33" spans="1:4">
      <c r="A33" s="147" t="s">
        <v>17</v>
      </c>
      <c r="B33" s="263" t="s">
        <v>1183</v>
      </c>
      <c r="C33" s="263"/>
      <c r="D33" s="146"/>
    </row>
    <row r="34" spans="1:4">
      <c r="A34" s="267" t="s">
        <v>93</v>
      </c>
      <c r="B34" s="264"/>
      <c r="C34" s="264"/>
      <c r="D34" s="148">
        <f>SUM(D27:D33)</f>
        <v>2713.48</v>
      </c>
    </row>
    <row r="35" spans="1:4">
      <c r="A35" s="141"/>
      <c r="B35" s="142"/>
      <c r="C35" s="142"/>
      <c r="D35" s="129"/>
    </row>
    <row r="36" spans="1:4">
      <c r="A36" s="272" t="s">
        <v>65</v>
      </c>
      <c r="B36" s="273"/>
      <c r="C36" s="273"/>
      <c r="D36" s="274"/>
    </row>
    <row r="37" spans="1:4">
      <c r="A37" s="280" t="s">
        <v>31</v>
      </c>
      <c r="B37" s="281"/>
      <c r="C37" s="281"/>
      <c r="D37" s="282"/>
    </row>
    <row r="38" spans="1:4">
      <c r="A38" s="170" t="s">
        <v>32</v>
      </c>
      <c r="B38" s="304" t="s">
        <v>33</v>
      </c>
      <c r="C38" s="304"/>
      <c r="D38" s="144" t="s">
        <v>14</v>
      </c>
    </row>
    <row r="39" spans="1:4">
      <c r="A39" s="145" t="s">
        <v>1</v>
      </c>
      <c r="B39" s="305" t="s">
        <v>26</v>
      </c>
      <c r="C39" s="305"/>
      <c r="D39" s="146">
        <f>D34/12</f>
        <v>226.12333333333333</v>
      </c>
    </row>
    <row r="40" spans="1:4">
      <c r="A40" s="145" t="s">
        <v>3</v>
      </c>
      <c r="B40" s="325" t="s">
        <v>94</v>
      </c>
      <c r="C40" s="325"/>
      <c r="D40" s="146">
        <f>D34/12</f>
        <v>226.12333333333333</v>
      </c>
    </row>
    <row r="41" spans="1:4">
      <c r="A41" s="145" t="s">
        <v>5</v>
      </c>
      <c r="B41" s="305" t="s">
        <v>95</v>
      </c>
      <c r="C41" s="305"/>
      <c r="D41" s="146">
        <f>D40/3</f>
        <v>75.37444444444445</v>
      </c>
    </row>
    <row r="42" spans="1:4">
      <c r="A42" s="322" t="s">
        <v>93</v>
      </c>
      <c r="B42" s="323"/>
      <c r="C42" s="324"/>
      <c r="D42" s="148">
        <f>SUM(D39:D41)</f>
        <v>527.62111111111108</v>
      </c>
    </row>
    <row r="43" spans="1:4">
      <c r="A43" s="141"/>
      <c r="B43" s="142"/>
      <c r="C43" s="142"/>
      <c r="D43" s="129"/>
    </row>
    <row r="44" spans="1:4" ht="32.25" customHeight="1">
      <c r="A44" s="294" t="s">
        <v>34</v>
      </c>
      <c r="B44" s="295"/>
      <c r="C44" s="295"/>
      <c r="D44" s="296"/>
    </row>
    <row r="45" spans="1:4">
      <c r="A45" s="170" t="s">
        <v>35</v>
      </c>
      <c r="B45" s="169" t="s">
        <v>36</v>
      </c>
      <c r="C45" s="169" t="s">
        <v>37</v>
      </c>
      <c r="D45" s="144" t="s">
        <v>14</v>
      </c>
    </row>
    <row r="46" spans="1:4">
      <c r="A46" s="145" t="s">
        <v>1</v>
      </c>
      <c r="B46" s="34" t="s">
        <v>38</v>
      </c>
      <c r="C46" s="35">
        <v>0.2</v>
      </c>
      <c r="D46" s="146">
        <f>(D34+D42)*C46</f>
        <v>648.22022222222222</v>
      </c>
    </row>
    <row r="47" spans="1:4">
      <c r="A47" s="145" t="s">
        <v>3</v>
      </c>
      <c r="B47" s="34" t="s">
        <v>39</v>
      </c>
      <c r="C47" s="35">
        <v>2.5000000000000001E-2</v>
      </c>
      <c r="D47" s="146">
        <f>(D34+D42)*C47</f>
        <v>81.027527777777777</v>
      </c>
    </row>
    <row r="48" spans="1:4" ht="31">
      <c r="A48" s="145" t="s">
        <v>5</v>
      </c>
      <c r="B48" s="34" t="s">
        <v>124</v>
      </c>
      <c r="C48" s="36">
        <v>0.03</v>
      </c>
      <c r="D48" s="146">
        <f>(D34+D42)*C48</f>
        <v>97.233033333333324</v>
      </c>
    </row>
    <row r="49" spans="1:4">
      <c r="A49" s="145" t="s">
        <v>7</v>
      </c>
      <c r="B49" s="34" t="s">
        <v>40</v>
      </c>
      <c r="C49" s="35">
        <v>1.4999999999999999E-2</v>
      </c>
      <c r="D49" s="146">
        <f>(D34+D42)*C49</f>
        <v>48.616516666666662</v>
      </c>
    </row>
    <row r="50" spans="1:4">
      <c r="A50" s="145" t="s">
        <v>15</v>
      </c>
      <c r="B50" s="34" t="s">
        <v>41</v>
      </c>
      <c r="C50" s="35">
        <v>0.01</v>
      </c>
      <c r="D50" s="146">
        <f>(D34+D42)*C50</f>
        <v>32.411011111111108</v>
      </c>
    </row>
    <row r="51" spans="1:4">
      <c r="A51" s="145" t="s">
        <v>16</v>
      </c>
      <c r="B51" s="34" t="s">
        <v>42</v>
      </c>
      <c r="C51" s="35">
        <v>6.0000000000000001E-3</v>
      </c>
      <c r="D51" s="146">
        <f>(D34+D34)*C51</f>
        <v>32.56176</v>
      </c>
    </row>
    <row r="52" spans="1:4">
      <c r="A52" s="145" t="s">
        <v>17</v>
      </c>
      <c r="B52" s="34" t="s">
        <v>43</v>
      </c>
      <c r="C52" s="35">
        <v>2E-3</v>
      </c>
      <c r="D52" s="146">
        <f>(D34+D42)*C52</f>
        <v>6.482202222222222</v>
      </c>
    </row>
    <row r="53" spans="1:4">
      <c r="A53" s="297" t="s">
        <v>96</v>
      </c>
      <c r="B53" s="298"/>
      <c r="C53" s="37">
        <f>SUM(C46:C52)</f>
        <v>0.28800000000000003</v>
      </c>
      <c r="D53" s="149">
        <f>(D34+D42)*C53</f>
        <v>933.43712000000005</v>
      </c>
    </row>
    <row r="54" spans="1:4">
      <c r="A54" s="145" t="s">
        <v>18</v>
      </c>
      <c r="B54" s="34" t="s">
        <v>44</v>
      </c>
      <c r="C54" s="35">
        <v>0.08</v>
      </c>
      <c r="D54" s="146">
        <f>(D34+D42)*C54</f>
        <v>259.28808888888886</v>
      </c>
    </row>
    <row r="55" spans="1:4">
      <c r="A55" s="267" t="s">
        <v>97</v>
      </c>
      <c r="B55" s="264"/>
      <c r="C55" s="35">
        <f>SUM(C53:C54)</f>
        <v>0.36800000000000005</v>
      </c>
      <c r="D55" s="148">
        <f>SUM(D53:D54)</f>
        <v>1192.725208888889</v>
      </c>
    </row>
    <row r="56" spans="1:4">
      <c r="A56" s="141"/>
      <c r="B56" s="142"/>
      <c r="C56" s="142"/>
      <c r="D56" s="129"/>
    </row>
    <row r="57" spans="1:4">
      <c r="A57" s="277" t="s">
        <v>45</v>
      </c>
      <c r="B57" s="278"/>
      <c r="C57" s="278"/>
      <c r="D57" s="279"/>
    </row>
    <row r="58" spans="1:4">
      <c r="A58" s="170" t="s">
        <v>46</v>
      </c>
      <c r="B58" s="264" t="s">
        <v>19</v>
      </c>
      <c r="C58" s="264"/>
      <c r="D58" s="144" t="s">
        <v>14</v>
      </c>
    </row>
    <row r="59" spans="1:4">
      <c r="A59" s="145" t="s">
        <v>1</v>
      </c>
      <c r="B59" s="263" t="s">
        <v>1250</v>
      </c>
      <c r="C59" s="263"/>
      <c r="D59" s="146">
        <f>(4.1*2*22)-(D21*6%)</f>
        <v>20.70939999999996</v>
      </c>
    </row>
    <row r="60" spans="1:4">
      <c r="A60" s="145" t="s">
        <v>3</v>
      </c>
      <c r="B60" s="263" t="s">
        <v>145</v>
      </c>
      <c r="C60" s="263"/>
      <c r="D60" s="146">
        <f>(15*22)-(15*22*5%)</f>
        <v>313.5</v>
      </c>
    </row>
    <row r="61" spans="1:4">
      <c r="A61" s="145" t="s">
        <v>5</v>
      </c>
      <c r="B61" s="263" t="s">
        <v>1240</v>
      </c>
      <c r="C61" s="263"/>
      <c r="D61" s="146">
        <v>110</v>
      </c>
    </row>
    <row r="62" spans="1:4">
      <c r="A62" s="145" t="s">
        <v>7</v>
      </c>
      <c r="B62" s="263" t="s">
        <v>75</v>
      </c>
      <c r="C62" s="263"/>
      <c r="D62" s="146"/>
    </row>
    <row r="63" spans="1:4">
      <c r="A63" s="267" t="s">
        <v>93</v>
      </c>
      <c r="B63" s="264"/>
      <c r="C63" s="264"/>
      <c r="D63" s="148">
        <f>SUM(D59:D62)</f>
        <v>444.20939999999996</v>
      </c>
    </row>
    <row r="64" spans="1:4">
      <c r="A64" s="141"/>
      <c r="B64" s="142"/>
      <c r="C64" s="142"/>
      <c r="D64" s="129"/>
    </row>
    <row r="65" spans="1:4">
      <c r="A65" s="277" t="s">
        <v>47</v>
      </c>
      <c r="B65" s="278"/>
      <c r="C65" s="278"/>
      <c r="D65" s="279"/>
    </row>
    <row r="66" spans="1:4">
      <c r="A66" s="170">
        <v>2</v>
      </c>
      <c r="B66" s="320" t="s">
        <v>48</v>
      </c>
      <c r="C66" s="321"/>
      <c r="D66" s="144" t="s">
        <v>14</v>
      </c>
    </row>
    <row r="67" spans="1:4">
      <c r="A67" s="145" t="s">
        <v>32</v>
      </c>
      <c r="B67" s="263" t="s">
        <v>33</v>
      </c>
      <c r="C67" s="263"/>
      <c r="D67" s="150">
        <f>D42</f>
        <v>527.62111111111108</v>
      </c>
    </row>
    <row r="68" spans="1:4">
      <c r="A68" s="145" t="s">
        <v>35</v>
      </c>
      <c r="B68" s="263" t="s">
        <v>36</v>
      </c>
      <c r="C68" s="263"/>
      <c r="D68" s="150">
        <f>D55</f>
        <v>1192.725208888889</v>
      </c>
    </row>
    <row r="69" spans="1:4">
      <c r="A69" s="147" t="s">
        <v>46</v>
      </c>
      <c r="B69" s="263" t="s">
        <v>19</v>
      </c>
      <c r="C69" s="263"/>
      <c r="D69" s="150">
        <f>D63</f>
        <v>444.20939999999996</v>
      </c>
    </row>
    <row r="70" spans="1:4" ht="15.75" customHeight="1">
      <c r="A70" s="267" t="s">
        <v>93</v>
      </c>
      <c r="B70" s="264"/>
      <c r="C70" s="264"/>
      <c r="D70" s="151">
        <f>SUM(D67:D69)</f>
        <v>2164.5557200000003</v>
      </c>
    </row>
    <row r="71" spans="1:4">
      <c r="A71" s="152"/>
      <c r="B71" s="142"/>
      <c r="C71" s="142"/>
      <c r="D71" s="129"/>
    </row>
    <row r="72" spans="1:4">
      <c r="A72" s="283" t="s">
        <v>49</v>
      </c>
      <c r="B72" s="284"/>
      <c r="C72" s="284"/>
      <c r="D72" s="285"/>
    </row>
    <row r="73" spans="1:4">
      <c r="A73" s="170">
        <v>3</v>
      </c>
      <c r="B73" s="264" t="s">
        <v>23</v>
      </c>
      <c r="C73" s="264"/>
      <c r="D73" s="144" t="s">
        <v>14</v>
      </c>
    </row>
    <row r="74" spans="1:4">
      <c r="A74" s="145" t="s">
        <v>1</v>
      </c>
      <c r="B74" s="275" t="s">
        <v>50</v>
      </c>
      <c r="C74" s="275"/>
      <c r="D74" s="195">
        <f>(D34+D70-D53)/12</f>
        <v>328.71654999999998</v>
      </c>
    </row>
    <row r="75" spans="1:4">
      <c r="A75" s="145" t="s">
        <v>3</v>
      </c>
      <c r="B75" s="263" t="s">
        <v>51</v>
      </c>
      <c r="C75" s="263"/>
      <c r="D75" s="196">
        <f>D74*8%</f>
        <v>26.297324</v>
      </c>
    </row>
    <row r="76" spans="1:4">
      <c r="A76" s="145" t="s">
        <v>5</v>
      </c>
      <c r="B76" s="263" t="s">
        <v>52</v>
      </c>
      <c r="C76" s="263"/>
      <c r="D76" s="196">
        <f>(D54*50%)</f>
        <v>129.64404444444443</v>
      </c>
    </row>
    <row r="77" spans="1:4" ht="15.75" customHeight="1">
      <c r="A77" s="286" t="s">
        <v>99</v>
      </c>
      <c r="B77" s="276"/>
      <c r="C77" s="276"/>
      <c r="D77" s="197">
        <f>(D74+D76)*37.71%</f>
        <v>172.84778016499999</v>
      </c>
    </row>
    <row r="78" spans="1:4">
      <c r="A78" s="145" t="s">
        <v>7</v>
      </c>
      <c r="B78" s="275" t="s">
        <v>100</v>
      </c>
      <c r="C78" s="275"/>
      <c r="D78" s="196">
        <f>(D34+D70)/12</f>
        <v>406.50297666666665</v>
      </c>
    </row>
    <row r="79" spans="1:4" ht="31.5" customHeight="1">
      <c r="A79" s="145" t="s">
        <v>15</v>
      </c>
      <c r="B79" s="263" t="s">
        <v>53</v>
      </c>
      <c r="C79" s="263"/>
      <c r="D79" s="195">
        <f>(D78*C55)</f>
        <v>149.59309541333334</v>
      </c>
    </row>
    <row r="80" spans="1:4">
      <c r="A80" s="145" t="s">
        <v>16</v>
      </c>
      <c r="B80" s="263" t="s">
        <v>54</v>
      </c>
      <c r="C80" s="263"/>
      <c r="D80" s="195">
        <f>D76</f>
        <v>129.64404444444443</v>
      </c>
    </row>
    <row r="81" spans="1:6" ht="15.75" customHeight="1">
      <c r="A81" s="286" t="s">
        <v>101</v>
      </c>
      <c r="B81" s="276"/>
      <c r="C81" s="276"/>
      <c r="D81" s="197">
        <f>(D78+D80)*37.71%</f>
        <v>202.18104166099999</v>
      </c>
    </row>
    <row r="82" spans="1:6" ht="15.75" customHeight="1">
      <c r="A82" s="267" t="s">
        <v>93</v>
      </c>
      <c r="B82" s="264"/>
      <c r="C82" s="264"/>
      <c r="D82" s="198">
        <f>(D77+D81)-5.76</f>
        <v>369.26882182600002</v>
      </c>
    </row>
    <row r="83" spans="1:6">
      <c r="A83" s="141"/>
      <c r="B83" s="142"/>
      <c r="C83" s="142"/>
      <c r="D83" s="129"/>
    </row>
    <row r="84" spans="1:6">
      <c r="A84" s="283" t="s">
        <v>55</v>
      </c>
      <c r="B84" s="284"/>
      <c r="C84" s="284"/>
      <c r="D84" s="285"/>
    </row>
    <row r="85" spans="1:6">
      <c r="A85" s="277" t="s">
        <v>56</v>
      </c>
      <c r="B85" s="278"/>
      <c r="C85" s="278"/>
      <c r="D85" s="279"/>
    </row>
    <row r="86" spans="1:6">
      <c r="A86" s="170" t="s">
        <v>20</v>
      </c>
      <c r="B86" s="264" t="s">
        <v>57</v>
      </c>
      <c r="C86" s="264"/>
      <c r="D86" s="144" t="s">
        <v>14</v>
      </c>
      <c r="F86" s="33"/>
    </row>
    <row r="87" spans="1:6">
      <c r="A87" s="145" t="s">
        <v>1</v>
      </c>
      <c r="B87" s="263" t="s">
        <v>58</v>
      </c>
      <c r="C87" s="263"/>
      <c r="D87" s="155"/>
    </row>
    <row r="88" spans="1:6">
      <c r="A88" s="145" t="s">
        <v>3</v>
      </c>
      <c r="B88" s="263" t="s">
        <v>146</v>
      </c>
      <c r="C88" s="263"/>
      <c r="D88" s="156">
        <f>(D34+D70+D82)/30*29.1991/12</f>
        <v>425.6015834645321</v>
      </c>
    </row>
    <row r="89" spans="1:6">
      <c r="A89" s="145" t="s">
        <v>5</v>
      </c>
      <c r="B89" s="263" t="s">
        <v>59</v>
      </c>
      <c r="C89" s="263"/>
      <c r="D89" s="150"/>
    </row>
    <row r="90" spans="1:6">
      <c r="A90" s="145" t="s">
        <v>7</v>
      </c>
      <c r="B90" s="263" t="s">
        <v>27</v>
      </c>
      <c r="C90" s="263"/>
      <c r="D90" s="150"/>
    </row>
    <row r="91" spans="1:6">
      <c r="A91" s="145" t="s">
        <v>15</v>
      </c>
      <c r="B91" s="263" t="s">
        <v>102</v>
      </c>
      <c r="C91" s="263"/>
      <c r="D91" s="150"/>
    </row>
    <row r="92" spans="1:6">
      <c r="A92" s="147" t="s">
        <v>16</v>
      </c>
      <c r="B92" s="263" t="s">
        <v>24</v>
      </c>
      <c r="C92" s="263"/>
      <c r="D92" s="157"/>
    </row>
    <row r="93" spans="1:6" ht="15.75" customHeight="1">
      <c r="A93" s="267" t="s">
        <v>97</v>
      </c>
      <c r="B93" s="264"/>
      <c r="C93" s="264"/>
      <c r="D93" s="151">
        <f>SUM(D87:D92)</f>
        <v>425.6015834645321</v>
      </c>
    </row>
    <row r="94" spans="1:6">
      <c r="A94" s="141"/>
      <c r="B94" s="142"/>
      <c r="C94" s="142"/>
      <c r="D94" s="129"/>
    </row>
    <row r="95" spans="1:6">
      <c r="A95" s="277" t="s">
        <v>60</v>
      </c>
      <c r="B95" s="278"/>
      <c r="C95" s="278"/>
      <c r="D95" s="279"/>
    </row>
    <row r="96" spans="1:6">
      <c r="A96" s="172" t="s">
        <v>21</v>
      </c>
      <c r="B96" s="264" t="s">
        <v>61</v>
      </c>
      <c r="C96" s="264"/>
      <c r="D96" s="159" t="s">
        <v>14</v>
      </c>
    </row>
    <row r="97" spans="1:4">
      <c r="A97" s="160" t="s">
        <v>1</v>
      </c>
      <c r="B97" s="263" t="s">
        <v>103</v>
      </c>
      <c r="C97" s="263"/>
      <c r="D97" s="161"/>
    </row>
    <row r="98" spans="1:4" ht="15.75" customHeight="1">
      <c r="A98" s="267" t="s">
        <v>93</v>
      </c>
      <c r="B98" s="264"/>
      <c r="C98" s="264"/>
      <c r="D98" s="162">
        <v>0</v>
      </c>
    </row>
    <row r="99" spans="1:4">
      <c r="A99" s="141"/>
      <c r="B99" s="142"/>
      <c r="C99" s="142"/>
      <c r="D99" s="129"/>
    </row>
    <row r="100" spans="1:4">
      <c r="A100" s="280" t="s">
        <v>62</v>
      </c>
      <c r="B100" s="281"/>
      <c r="C100" s="281"/>
      <c r="D100" s="282"/>
    </row>
    <row r="101" spans="1:4">
      <c r="A101" s="170">
        <v>4</v>
      </c>
      <c r="B101" s="276" t="s">
        <v>63</v>
      </c>
      <c r="C101" s="276"/>
      <c r="D101" s="144" t="s">
        <v>14</v>
      </c>
    </row>
    <row r="102" spans="1:4">
      <c r="A102" s="145" t="s">
        <v>20</v>
      </c>
      <c r="B102" s="263" t="s">
        <v>57</v>
      </c>
      <c r="C102" s="263"/>
      <c r="D102" s="150">
        <f>D93</f>
        <v>425.6015834645321</v>
      </c>
    </row>
    <row r="103" spans="1:4">
      <c r="A103" s="147" t="s">
        <v>21</v>
      </c>
      <c r="B103" s="263" t="s">
        <v>61</v>
      </c>
      <c r="C103" s="263"/>
      <c r="D103" s="150"/>
    </row>
    <row r="104" spans="1:4" ht="15.75" customHeight="1">
      <c r="A104" s="267" t="s">
        <v>93</v>
      </c>
      <c r="B104" s="264"/>
      <c r="C104" s="264"/>
      <c r="D104" s="151">
        <f>SUM(D102:D103)</f>
        <v>425.6015834645321</v>
      </c>
    </row>
    <row r="105" spans="1:4">
      <c r="A105" s="141"/>
      <c r="B105" s="142"/>
      <c r="C105" s="142"/>
      <c r="D105" s="129"/>
    </row>
    <row r="106" spans="1:4" ht="16" thickBot="1">
      <c r="A106" s="272" t="s">
        <v>66</v>
      </c>
      <c r="B106" s="273"/>
      <c r="C106" s="273"/>
      <c r="D106" s="274"/>
    </row>
    <row r="107" spans="1:4" ht="16" thickBot="1">
      <c r="A107" s="173">
        <v>5</v>
      </c>
      <c r="B107" s="264" t="s">
        <v>104</v>
      </c>
      <c r="C107" s="264"/>
      <c r="D107" s="144" t="s">
        <v>14</v>
      </c>
    </row>
    <row r="108" spans="1:4" ht="16" thickBot="1">
      <c r="A108" s="120" t="s">
        <v>1</v>
      </c>
      <c r="B108" s="263" t="s">
        <v>105</v>
      </c>
      <c r="C108" s="263"/>
      <c r="D108" s="146">
        <f>UNIFORMES!E46</f>
        <v>69.279166666666654</v>
      </c>
    </row>
    <row r="109" spans="1:4" ht="16" thickBot="1">
      <c r="A109" s="120" t="s">
        <v>3</v>
      </c>
      <c r="B109" s="263" t="s">
        <v>147</v>
      </c>
      <c r="C109" s="263"/>
      <c r="D109" s="146">
        <f>(0.47*220)</f>
        <v>103.39999999999999</v>
      </c>
    </row>
    <row r="110" spans="1:4" ht="16" thickBot="1">
      <c r="A110" s="120" t="s">
        <v>5</v>
      </c>
      <c r="B110" s="263" t="s">
        <v>148</v>
      </c>
      <c r="C110" s="263"/>
      <c r="D110" s="146">
        <f>(0.91*220)</f>
        <v>200.20000000000002</v>
      </c>
    </row>
    <row r="111" spans="1:4">
      <c r="A111" s="121" t="s">
        <v>7</v>
      </c>
      <c r="B111" s="263" t="s">
        <v>106</v>
      </c>
      <c r="C111" s="263"/>
      <c r="D111" s="146"/>
    </row>
    <row r="112" spans="1:4" ht="16.5" customHeight="1">
      <c r="A112" s="267" t="s">
        <v>97</v>
      </c>
      <c r="B112" s="264"/>
      <c r="C112" s="264"/>
      <c r="D112" s="148">
        <f>SUM(D108:D111)</f>
        <v>372.87916666666666</v>
      </c>
    </row>
    <row r="113" spans="1:4">
      <c r="A113" s="141"/>
      <c r="B113" s="142"/>
      <c r="C113" s="142"/>
      <c r="D113" s="129"/>
    </row>
    <row r="114" spans="1:4">
      <c r="A114" s="269" t="s">
        <v>213</v>
      </c>
      <c r="B114" s="270"/>
      <c r="C114" s="270"/>
      <c r="D114" s="271"/>
    </row>
    <row r="115" spans="1:4">
      <c r="A115" s="170">
        <v>6</v>
      </c>
      <c r="B115" s="171" t="s">
        <v>167</v>
      </c>
      <c r="C115" s="169" t="s">
        <v>37</v>
      </c>
      <c r="D115" s="144" t="s">
        <v>14</v>
      </c>
    </row>
    <row r="116" spans="1:4">
      <c r="A116" s="267" t="s">
        <v>97</v>
      </c>
      <c r="B116" s="264"/>
      <c r="C116" s="38">
        <v>0.23449999999999999</v>
      </c>
      <c r="D116" s="151">
        <f>C116*D125</f>
        <v>1417.736650963963</v>
      </c>
    </row>
    <row r="117" spans="1:4">
      <c r="A117" s="141"/>
      <c r="B117" s="142"/>
      <c r="C117" s="142"/>
      <c r="D117" s="129"/>
    </row>
    <row r="118" spans="1:4">
      <c r="A118" s="272" t="s">
        <v>107</v>
      </c>
      <c r="B118" s="273"/>
      <c r="C118" s="273"/>
      <c r="D118" s="274"/>
    </row>
    <row r="119" spans="1:4">
      <c r="A119" s="170"/>
      <c r="B119" s="264" t="s">
        <v>64</v>
      </c>
      <c r="C119" s="264"/>
      <c r="D119" s="144" t="s">
        <v>14</v>
      </c>
    </row>
    <row r="120" spans="1:4">
      <c r="A120" s="170" t="s">
        <v>1</v>
      </c>
      <c r="B120" s="263" t="s">
        <v>25</v>
      </c>
      <c r="C120" s="263"/>
      <c r="D120" s="199">
        <f>D34</f>
        <v>2713.48</v>
      </c>
    </row>
    <row r="121" spans="1:4">
      <c r="A121" s="170" t="s">
        <v>3</v>
      </c>
      <c r="B121" s="263" t="s">
        <v>65</v>
      </c>
      <c r="C121" s="263"/>
      <c r="D121" s="199">
        <f>D70</f>
        <v>2164.5557200000003</v>
      </c>
    </row>
    <row r="122" spans="1:4">
      <c r="A122" s="170" t="s">
        <v>5</v>
      </c>
      <c r="B122" s="263" t="s">
        <v>49</v>
      </c>
      <c r="C122" s="263"/>
      <c r="D122" s="199">
        <f>D82</f>
        <v>369.26882182600002</v>
      </c>
    </row>
    <row r="123" spans="1:4">
      <c r="A123" s="170" t="s">
        <v>7</v>
      </c>
      <c r="B123" s="275" t="s">
        <v>55</v>
      </c>
      <c r="C123" s="275"/>
      <c r="D123" s="199">
        <f>D104</f>
        <v>425.6015834645321</v>
      </c>
    </row>
    <row r="124" spans="1:4">
      <c r="A124" s="164" t="s">
        <v>15</v>
      </c>
      <c r="B124" s="263" t="s">
        <v>66</v>
      </c>
      <c r="C124" s="263"/>
      <c r="D124" s="199">
        <f>D112</f>
        <v>372.87916666666666</v>
      </c>
    </row>
    <row r="125" spans="1:4" ht="15.75" customHeight="1">
      <c r="A125" s="267" t="s">
        <v>67</v>
      </c>
      <c r="B125" s="264"/>
      <c r="C125" s="264"/>
      <c r="D125" s="200">
        <f>SUM(D120:D124)</f>
        <v>6045.7852919571988</v>
      </c>
    </row>
    <row r="126" spans="1:4">
      <c r="A126" s="166" t="s">
        <v>16</v>
      </c>
      <c r="B126" s="268" t="s">
        <v>214</v>
      </c>
      <c r="C126" s="268"/>
      <c r="D126" s="200">
        <f>D116</f>
        <v>1417.736650963963</v>
      </c>
    </row>
    <row r="127" spans="1:4" ht="16.5" customHeight="1" thickBot="1">
      <c r="A127" s="267" t="s">
        <v>108</v>
      </c>
      <c r="B127" s="264"/>
      <c r="C127" s="264"/>
      <c r="D127" s="201">
        <f>D125+D126</f>
        <v>7463.521942921162</v>
      </c>
    </row>
    <row r="128" spans="1:4" ht="16" thickBot="1">
      <c r="A128" s="265" t="s">
        <v>1181</v>
      </c>
      <c r="B128" s="266"/>
      <c r="C128" s="266"/>
      <c r="D128" s="202">
        <f>(D34+D70+D82)/220</f>
        <v>23.851384281027272</v>
      </c>
    </row>
    <row r="129" spans="3:4">
      <c r="C129" s="17"/>
    </row>
    <row r="133" spans="3:4">
      <c r="D133" s="203">
        <f>12*D127</f>
        <v>89562.263315053948</v>
      </c>
    </row>
  </sheetData>
  <mergeCells count="103">
    <mergeCell ref="A1:D1"/>
    <mergeCell ref="A2:D2"/>
    <mergeCell ref="A4:D4"/>
    <mergeCell ref="A5:D5"/>
    <mergeCell ref="A6:D6"/>
    <mergeCell ref="A8:D8"/>
    <mergeCell ref="A16:B16"/>
    <mergeCell ref="A17:C17"/>
    <mergeCell ref="A18:D18"/>
    <mergeCell ref="B19:C19"/>
    <mergeCell ref="B20:C20"/>
    <mergeCell ref="B21:C21"/>
    <mergeCell ref="C9:D9"/>
    <mergeCell ref="C10:D10"/>
    <mergeCell ref="C11:D11"/>
    <mergeCell ref="C12:D12"/>
    <mergeCell ref="A14:D14"/>
    <mergeCell ref="A15:B15"/>
    <mergeCell ref="B29:C29"/>
    <mergeCell ref="B30:C30"/>
    <mergeCell ref="B31:C31"/>
    <mergeCell ref="B32:C32"/>
    <mergeCell ref="B33:C33"/>
    <mergeCell ref="A34:C34"/>
    <mergeCell ref="B22:C22"/>
    <mergeCell ref="B23:C23"/>
    <mergeCell ref="A25:D25"/>
    <mergeCell ref="B26:C26"/>
    <mergeCell ref="B27:C27"/>
    <mergeCell ref="B28:C28"/>
    <mergeCell ref="A42:C42"/>
    <mergeCell ref="A44:D44"/>
    <mergeCell ref="A53:B53"/>
    <mergeCell ref="A55:B55"/>
    <mergeCell ref="A57:D57"/>
    <mergeCell ref="B58:C58"/>
    <mergeCell ref="A36:D36"/>
    <mergeCell ref="A37:D37"/>
    <mergeCell ref="B38:C38"/>
    <mergeCell ref="B39:C39"/>
    <mergeCell ref="B40:C40"/>
    <mergeCell ref="B41:C41"/>
    <mergeCell ref="A65:D65"/>
    <mergeCell ref="B66:C66"/>
    <mergeCell ref="B67:C67"/>
    <mergeCell ref="B68:C68"/>
    <mergeCell ref="B69:C69"/>
    <mergeCell ref="A70:C70"/>
    <mergeCell ref="B59:C59"/>
    <mergeCell ref="B60:C60"/>
    <mergeCell ref="B62:C62"/>
    <mergeCell ref="A63:C63"/>
    <mergeCell ref="B61:C61"/>
    <mergeCell ref="B78:C78"/>
    <mergeCell ref="B79:C79"/>
    <mergeCell ref="B80:C80"/>
    <mergeCell ref="A81:C81"/>
    <mergeCell ref="A82:C82"/>
    <mergeCell ref="A84:D84"/>
    <mergeCell ref="A72:D72"/>
    <mergeCell ref="B73:C73"/>
    <mergeCell ref="B74:C74"/>
    <mergeCell ref="B75:C75"/>
    <mergeCell ref="B76:C76"/>
    <mergeCell ref="A77:C77"/>
    <mergeCell ref="B91:C91"/>
    <mergeCell ref="B92:C92"/>
    <mergeCell ref="A93:C93"/>
    <mergeCell ref="A95:D95"/>
    <mergeCell ref="B96:C96"/>
    <mergeCell ref="B97:C97"/>
    <mergeCell ref="A85:D85"/>
    <mergeCell ref="B86:C86"/>
    <mergeCell ref="B87:C87"/>
    <mergeCell ref="B88:C88"/>
    <mergeCell ref="B89:C89"/>
    <mergeCell ref="B90:C90"/>
    <mergeCell ref="A106:D106"/>
    <mergeCell ref="B107:C107"/>
    <mergeCell ref="B108:C108"/>
    <mergeCell ref="B109:C109"/>
    <mergeCell ref="B110:C110"/>
    <mergeCell ref="B111:C111"/>
    <mergeCell ref="A98:C98"/>
    <mergeCell ref="A100:D100"/>
    <mergeCell ref="B101:C101"/>
    <mergeCell ref="B102:C102"/>
    <mergeCell ref="B103:C103"/>
    <mergeCell ref="A104:C104"/>
    <mergeCell ref="A127:C127"/>
    <mergeCell ref="A128:C128"/>
    <mergeCell ref="B121:C121"/>
    <mergeCell ref="B122:C122"/>
    <mergeCell ref="B123:C123"/>
    <mergeCell ref="B124:C124"/>
    <mergeCell ref="A125:C125"/>
    <mergeCell ref="B126:C126"/>
    <mergeCell ref="A112:C112"/>
    <mergeCell ref="A114:D114"/>
    <mergeCell ref="A116:B116"/>
    <mergeCell ref="A118:D118"/>
    <mergeCell ref="B119:C119"/>
    <mergeCell ref="B120:C120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3"/>
  <dimension ref="A1:F129"/>
  <sheetViews>
    <sheetView topLeftCell="A106" workbookViewId="0">
      <selection activeCell="D127" sqref="D127"/>
    </sheetView>
  </sheetViews>
  <sheetFormatPr defaultColWidth="9.1796875" defaultRowHeight="15.5"/>
  <cols>
    <col min="1" max="1" width="3.81640625" style="16" bestFit="1" customWidth="1"/>
    <col min="2" max="2" width="70.453125" style="16" bestFit="1" customWidth="1"/>
    <col min="3" max="3" width="22.1796875" style="16" bestFit="1" customWidth="1"/>
    <col min="4" max="4" width="21.453125" style="16" bestFit="1" customWidth="1"/>
    <col min="5" max="5" width="14.7265625" style="16" customWidth="1"/>
    <col min="6" max="6" width="12" style="16" customWidth="1"/>
    <col min="7" max="7" width="15.1796875" style="16" customWidth="1"/>
    <col min="8" max="16384" width="9.1796875" style="16"/>
  </cols>
  <sheetData>
    <row r="1" spans="1:4">
      <c r="A1" s="260" t="s">
        <v>1254</v>
      </c>
      <c r="B1" s="261"/>
      <c r="C1" s="261"/>
      <c r="D1" s="262"/>
    </row>
    <row r="2" spans="1:4">
      <c r="A2" s="306" t="s">
        <v>113</v>
      </c>
      <c r="B2" s="307"/>
      <c r="C2" s="307"/>
      <c r="D2" s="308"/>
    </row>
    <row r="3" spans="1:4">
      <c r="A3" s="124"/>
      <c r="B3" s="125"/>
      <c r="C3" s="125"/>
      <c r="D3" s="126"/>
    </row>
    <row r="4" spans="1:4">
      <c r="A4" s="317" t="s">
        <v>109</v>
      </c>
      <c r="B4" s="318"/>
      <c r="C4" s="318"/>
      <c r="D4" s="319"/>
    </row>
    <row r="5" spans="1:4" ht="15.75" customHeight="1">
      <c r="A5" s="317" t="s">
        <v>1225</v>
      </c>
      <c r="B5" s="318"/>
      <c r="C5" s="318"/>
      <c r="D5" s="319"/>
    </row>
    <row r="6" spans="1:4" ht="15.75" customHeight="1">
      <c r="A6" s="317" t="s">
        <v>1223</v>
      </c>
      <c r="B6" s="318"/>
      <c r="C6" s="318"/>
      <c r="D6" s="319"/>
    </row>
    <row r="7" spans="1:4">
      <c r="A7" s="127"/>
      <c r="B7" s="28"/>
      <c r="C7" s="128"/>
      <c r="D7" s="129"/>
    </row>
    <row r="8" spans="1:4">
      <c r="A8" s="301" t="s">
        <v>0</v>
      </c>
      <c r="B8" s="302"/>
      <c r="C8" s="302"/>
      <c r="D8" s="303"/>
    </row>
    <row r="9" spans="1:4">
      <c r="A9" s="130" t="s">
        <v>1</v>
      </c>
      <c r="B9" s="119" t="s">
        <v>2</v>
      </c>
      <c r="C9" s="309" t="s">
        <v>1222</v>
      </c>
      <c r="D9" s="310"/>
    </row>
    <row r="10" spans="1:4">
      <c r="A10" s="131" t="s">
        <v>3</v>
      </c>
      <c r="B10" s="118" t="s">
        <v>4</v>
      </c>
      <c r="C10" s="315" t="s">
        <v>1182</v>
      </c>
      <c r="D10" s="316"/>
    </row>
    <row r="11" spans="1:4">
      <c r="A11" s="131" t="s">
        <v>5</v>
      </c>
      <c r="B11" s="118" t="s">
        <v>6</v>
      </c>
      <c r="C11" s="313" t="s">
        <v>114</v>
      </c>
      <c r="D11" s="314"/>
    </row>
    <row r="12" spans="1:4">
      <c r="A12" s="131" t="s">
        <v>7</v>
      </c>
      <c r="B12" s="118" t="s">
        <v>8</v>
      </c>
      <c r="C12" s="311">
        <v>12</v>
      </c>
      <c r="D12" s="312"/>
    </row>
    <row r="13" spans="1:4">
      <c r="A13" s="132"/>
      <c r="B13" s="29"/>
      <c r="C13" s="30"/>
      <c r="D13" s="129"/>
    </row>
    <row r="14" spans="1:4">
      <c r="A14" s="358" t="s">
        <v>28</v>
      </c>
      <c r="B14" s="359"/>
      <c r="C14" s="359"/>
      <c r="D14" s="360"/>
    </row>
    <row r="15" spans="1:4" ht="31.5" customHeight="1">
      <c r="A15" s="361" t="s">
        <v>1173</v>
      </c>
      <c r="B15" s="362"/>
      <c r="C15" s="31" t="s">
        <v>29</v>
      </c>
      <c r="D15" s="133" t="s">
        <v>111</v>
      </c>
    </row>
    <row r="16" spans="1:4" ht="15.75" customHeight="1">
      <c r="A16" s="363" t="s">
        <v>132</v>
      </c>
      <c r="B16" s="364"/>
      <c r="C16" s="32" t="s">
        <v>1180</v>
      </c>
      <c r="D16" s="134">
        <v>1</v>
      </c>
    </row>
    <row r="17" spans="1:4">
      <c r="A17" s="326"/>
      <c r="B17" s="327"/>
      <c r="C17" s="328"/>
      <c r="D17" s="129"/>
    </row>
    <row r="18" spans="1:4">
      <c r="A18" s="365" t="s">
        <v>9</v>
      </c>
      <c r="B18" s="366"/>
      <c r="C18" s="366"/>
      <c r="D18" s="367"/>
    </row>
    <row r="19" spans="1:4" ht="31">
      <c r="A19" s="135">
        <v>1</v>
      </c>
      <c r="B19" s="351" t="s">
        <v>10</v>
      </c>
      <c r="C19" s="352"/>
      <c r="D19" s="136" t="s">
        <v>133</v>
      </c>
    </row>
    <row r="20" spans="1:4">
      <c r="A20" s="135">
        <v>2</v>
      </c>
      <c r="B20" s="351" t="s">
        <v>30</v>
      </c>
      <c r="C20" s="352"/>
      <c r="D20" s="137" t="s">
        <v>134</v>
      </c>
    </row>
    <row r="21" spans="1:4" ht="15.75" customHeight="1">
      <c r="A21" s="135">
        <v>3</v>
      </c>
      <c r="B21" s="356" t="s">
        <v>1229</v>
      </c>
      <c r="C21" s="357"/>
      <c r="D21" s="138">
        <v>2661.51</v>
      </c>
    </row>
    <row r="22" spans="1:4">
      <c r="A22" s="135">
        <v>4</v>
      </c>
      <c r="B22" s="351" t="s">
        <v>11</v>
      </c>
      <c r="C22" s="352"/>
      <c r="D22" s="139" t="str">
        <f>C11</f>
        <v>SEEAC/MT</v>
      </c>
    </row>
    <row r="23" spans="1:4">
      <c r="A23" s="135">
        <v>5</v>
      </c>
      <c r="B23" s="351" t="s">
        <v>12</v>
      </c>
      <c r="C23" s="352"/>
      <c r="D23" s="140">
        <v>43831</v>
      </c>
    </row>
    <row r="24" spans="1:4">
      <c r="A24" s="141"/>
      <c r="B24" s="142"/>
      <c r="C24" s="142"/>
      <c r="D24" s="129"/>
    </row>
    <row r="25" spans="1:4">
      <c r="A25" s="353" t="s">
        <v>25</v>
      </c>
      <c r="B25" s="354"/>
      <c r="C25" s="354"/>
      <c r="D25" s="355"/>
    </row>
    <row r="26" spans="1:4">
      <c r="A26" s="170">
        <v>1</v>
      </c>
      <c r="B26" s="337" t="s">
        <v>13</v>
      </c>
      <c r="C26" s="324"/>
      <c r="D26" s="144" t="s">
        <v>14</v>
      </c>
    </row>
    <row r="27" spans="1:4">
      <c r="A27" s="145" t="s">
        <v>1</v>
      </c>
      <c r="B27" s="338" t="s">
        <v>1230</v>
      </c>
      <c r="C27" s="339"/>
      <c r="D27" s="146">
        <f>(D21/220)*220</f>
        <v>2661.51</v>
      </c>
    </row>
    <row r="28" spans="1:4">
      <c r="A28" s="145" t="s">
        <v>3</v>
      </c>
      <c r="B28" s="338" t="s">
        <v>89</v>
      </c>
      <c r="C28" s="339"/>
      <c r="D28" s="146"/>
    </row>
    <row r="29" spans="1:4">
      <c r="A29" s="145" t="s">
        <v>5</v>
      </c>
      <c r="B29" s="338" t="s">
        <v>90</v>
      </c>
      <c r="C29" s="339"/>
      <c r="D29" s="146"/>
    </row>
    <row r="30" spans="1:4">
      <c r="A30" s="145" t="s">
        <v>7</v>
      </c>
      <c r="B30" s="338" t="s">
        <v>91</v>
      </c>
      <c r="C30" s="339"/>
      <c r="D30" s="146"/>
    </row>
    <row r="31" spans="1:4">
      <c r="A31" s="145" t="s">
        <v>15</v>
      </c>
      <c r="B31" s="338" t="s">
        <v>92</v>
      </c>
      <c r="C31" s="339"/>
      <c r="D31" s="146"/>
    </row>
    <row r="32" spans="1:4">
      <c r="A32" s="145" t="s">
        <v>16</v>
      </c>
      <c r="B32" s="349" t="s">
        <v>127</v>
      </c>
      <c r="C32" s="350"/>
      <c r="D32" s="146">
        <v>51.97</v>
      </c>
    </row>
    <row r="33" spans="1:4">
      <c r="A33" s="147" t="s">
        <v>17</v>
      </c>
      <c r="B33" s="338" t="s">
        <v>1183</v>
      </c>
      <c r="C33" s="339"/>
      <c r="D33" s="146"/>
    </row>
    <row r="34" spans="1:4" ht="15.75" customHeight="1">
      <c r="A34" s="322" t="s">
        <v>93</v>
      </c>
      <c r="B34" s="323"/>
      <c r="C34" s="324"/>
      <c r="D34" s="148">
        <f>SUM(D27:D33)</f>
        <v>2713.48</v>
      </c>
    </row>
    <row r="35" spans="1:4">
      <c r="A35" s="141"/>
      <c r="B35" s="142"/>
      <c r="C35" s="142"/>
      <c r="D35" s="129"/>
    </row>
    <row r="36" spans="1:4">
      <c r="A36" s="272" t="s">
        <v>65</v>
      </c>
      <c r="B36" s="273"/>
      <c r="C36" s="273"/>
      <c r="D36" s="274"/>
    </row>
    <row r="37" spans="1:4">
      <c r="A37" s="340" t="s">
        <v>31</v>
      </c>
      <c r="B37" s="341"/>
      <c r="C37" s="341"/>
      <c r="D37" s="342"/>
    </row>
    <row r="38" spans="1:4">
      <c r="A38" s="170" t="s">
        <v>32</v>
      </c>
      <c r="B38" s="343" t="s">
        <v>33</v>
      </c>
      <c r="C38" s="344"/>
      <c r="D38" s="144" t="s">
        <v>14</v>
      </c>
    </row>
    <row r="39" spans="1:4">
      <c r="A39" s="145" t="s">
        <v>1</v>
      </c>
      <c r="B39" s="345" t="s">
        <v>26</v>
      </c>
      <c r="C39" s="346"/>
      <c r="D39" s="146">
        <f>D34/12</f>
        <v>226.12333333333333</v>
      </c>
    </row>
    <row r="40" spans="1:4">
      <c r="A40" s="145" t="s">
        <v>3</v>
      </c>
      <c r="B40" s="347" t="s">
        <v>94</v>
      </c>
      <c r="C40" s="348"/>
      <c r="D40" s="146">
        <f>D34/12</f>
        <v>226.12333333333333</v>
      </c>
    </row>
    <row r="41" spans="1:4">
      <c r="A41" s="145" t="s">
        <v>5</v>
      </c>
      <c r="B41" s="345" t="s">
        <v>95</v>
      </c>
      <c r="C41" s="346"/>
      <c r="D41" s="146">
        <f>D40/3</f>
        <v>75.37444444444445</v>
      </c>
    </row>
    <row r="42" spans="1:4" ht="15.75" customHeight="1">
      <c r="A42" s="322" t="s">
        <v>93</v>
      </c>
      <c r="B42" s="323"/>
      <c r="C42" s="324"/>
      <c r="D42" s="148">
        <f>SUM(D39:D41)</f>
        <v>527.62111111111108</v>
      </c>
    </row>
    <row r="43" spans="1:4">
      <c r="A43" s="141"/>
      <c r="B43" s="142"/>
      <c r="C43" s="142"/>
      <c r="D43" s="129"/>
    </row>
    <row r="44" spans="1:4" ht="32.25" customHeight="1">
      <c r="A44" s="329" t="s">
        <v>34</v>
      </c>
      <c r="B44" s="330"/>
      <c r="C44" s="330"/>
      <c r="D44" s="331"/>
    </row>
    <row r="45" spans="1:4">
      <c r="A45" s="170" t="s">
        <v>35</v>
      </c>
      <c r="B45" s="169" t="s">
        <v>36</v>
      </c>
      <c r="C45" s="169" t="s">
        <v>37</v>
      </c>
      <c r="D45" s="144" t="s">
        <v>14</v>
      </c>
    </row>
    <row r="46" spans="1:4">
      <c r="A46" s="145" t="s">
        <v>1</v>
      </c>
      <c r="B46" s="34" t="s">
        <v>38</v>
      </c>
      <c r="C46" s="35">
        <v>0.2</v>
      </c>
      <c r="D46" s="146">
        <f>(D34+D42)*C46</f>
        <v>648.22022222222222</v>
      </c>
    </row>
    <row r="47" spans="1:4">
      <c r="A47" s="145" t="s">
        <v>3</v>
      </c>
      <c r="B47" s="34" t="s">
        <v>39</v>
      </c>
      <c r="C47" s="35">
        <v>2.5000000000000001E-2</v>
      </c>
      <c r="D47" s="146">
        <f>(D34+D42)*C47</f>
        <v>81.027527777777777</v>
      </c>
    </row>
    <row r="48" spans="1:4" ht="31">
      <c r="A48" s="145" t="s">
        <v>5</v>
      </c>
      <c r="B48" s="34" t="s">
        <v>124</v>
      </c>
      <c r="C48" s="36">
        <v>0.03</v>
      </c>
      <c r="D48" s="146">
        <f>(D34+D42)*C48</f>
        <v>97.233033333333324</v>
      </c>
    </row>
    <row r="49" spans="1:4">
      <c r="A49" s="145" t="s">
        <v>7</v>
      </c>
      <c r="B49" s="34" t="s">
        <v>40</v>
      </c>
      <c r="C49" s="35">
        <v>1.4999999999999999E-2</v>
      </c>
      <c r="D49" s="146">
        <f>(D34+D42)*C49</f>
        <v>48.616516666666662</v>
      </c>
    </row>
    <row r="50" spans="1:4">
      <c r="A50" s="145" t="s">
        <v>15</v>
      </c>
      <c r="B50" s="34" t="s">
        <v>41</v>
      </c>
      <c r="C50" s="35">
        <v>0.01</v>
      </c>
      <c r="D50" s="146">
        <f>(D34+D42)*C50</f>
        <v>32.411011111111108</v>
      </c>
    </row>
    <row r="51" spans="1:4">
      <c r="A51" s="145" t="s">
        <v>16</v>
      </c>
      <c r="B51" s="34" t="s">
        <v>42</v>
      </c>
      <c r="C51" s="35">
        <v>6.0000000000000001E-3</v>
      </c>
      <c r="D51" s="146">
        <f>(D34+D34)*C51</f>
        <v>32.56176</v>
      </c>
    </row>
    <row r="52" spans="1:4">
      <c r="A52" s="145" t="s">
        <v>17</v>
      </c>
      <c r="B52" s="34" t="s">
        <v>43</v>
      </c>
      <c r="C52" s="35">
        <v>2E-3</v>
      </c>
      <c r="D52" s="146">
        <f>(D34+D42)*C52</f>
        <v>6.482202222222222</v>
      </c>
    </row>
    <row r="53" spans="1:4" ht="15.75" customHeight="1">
      <c r="A53" s="332" t="s">
        <v>96</v>
      </c>
      <c r="B53" s="333"/>
      <c r="C53" s="37">
        <f>SUM(C46:C52)</f>
        <v>0.28800000000000003</v>
      </c>
      <c r="D53" s="149">
        <f>(D34+D42)*C53</f>
        <v>933.43712000000005</v>
      </c>
    </row>
    <row r="54" spans="1:4">
      <c r="A54" s="145" t="s">
        <v>18</v>
      </c>
      <c r="B54" s="34" t="s">
        <v>44</v>
      </c>
      <c r="C54" s="35">
        <v>0.08</v>
      </c>
      <c r="D54" s="146">
        <f>(D34+D42)*C54</f>
        <v>259.28808888888886</v>
      </c>
    </row>
    <row r="55" spans="1:4" ht="15.75" customHeight="1">
      <c r="A55" s="322" t="s">
        <v>97</v>
      </c>
      <c r="B55" s="324"/>
      <c r="C55" s="35">
        <f>SUM(C53:C54)</f>
        <v>0.36800000000000005</v>
      </c>
      <c r="D55" s="148">
        <f>SUM(D53:D54)</f>
        <v>1192.725208888889</v>
      </c>
    </row>
    <row r="56" spans="1:4">
      <c r="A56" s="141"/>
      <c r="B56" s="142"/>
      <c r="C56" s="142"/>
      <c r="D56" s="129"/>
    </row>
    <row r="57" spans="1:4">
      <c r="A57" s="334" t="s">
        <v>45</v>
      </c>
      <c r="B57" s="335"/>
      <c r="C57" s="335"/>
      <c r="D57" s="336"/>
    </row>
    <row r="58" spans="1:4">
      <c r="A58" s="170" t="s">
        <v>46</v>
      </c>
      <c r="B58" s="337" t="s">
        <v>19</v>
      </c>
      <c r="C58" s="324"/>
      <c r="D58" s="144" t="s">
        <v>14</v>
      </c>
    </row>
    <row r="59" spans="1:4">
      <c r="A59" s="145" t="s">
        <v>1</v>
      </c>
      <c r="B59" s="338" t="s">
        <v>1185</v>
      </c>
      <c r="C59" s="339"/>
      <c r="D59" s="146">
        <v>0</v>
      </c>
    </row>
    <row r="60" spans="1:4">
      <c r="A60" s="145" t="s">
        <v>3</v>
      </c>
      <c r="B60" s="338" t="s">
        <v>1241</v>
      </c>
      <c r="C60" s="339"/>
      <c r="D60" s="146">
        <f>(15*22)-(15*22*5%)</f>
        <v>313.5</v>
      </c>
    </row>
    <row r="61" spans="1:4" ht="15.75" customHeight="1">
      <c r="A61" s="145" t="s">
        <v>5</v>
      </c>
      <c r="B61" s="338" t="s">
        <v>1240</v>
      </c>
      <c r="C61" s="339"/>
      <c r="D61" s="146">
        <v>110</v>
      </c>
    </row>
    <row r="62" spans="1:4">
      <c r="A62" s="145" t="s">
        <v>7</v>
      </c>
      <c r="B62" s="338" t="s">
        <v>75</v>
      </c>
      <c r="C62" s="339"/>
      <c r="D62" s="146"/>
    </row>
    <row r="63" spans="1:4" ht="15.75" customHeight="1">
      <c r="A63" s="322" t="s">
        <v>93</v>
      </c>
      <c r="B63" s="323"/>
      <c r="C63" s="324"/>
      <c r="D63" s="148">
        <f>SUM(D59:D62)</f>
        <v>423.5</v>
      </c>
    </row>
    <row r="64" spans="1:4">
      <c r="A64" s="141"/>
      <c r="B64" s="142"/>
      <c r="C64" s="142"/>
      <c r="D64" s="129"/>
    </row>
    <row r="65" spans="1:4">
      <c r="A65" s="277" t="s">
        <v>47</v>
      </c>
      <c r="B65" s="278"/>
      <c r="C65" s="278"/>
      <c r="D65" s="279"/>
    </row>
    <row r="66" spans="1:4">
      <c r="A66" s="170">
        <v>2</v>
      </c>
      <c r="B66" s="320" t="s">
        <v>48</v>
      </c>
      <c r="C66" s="321"/>
      <c r="D66" s="144" t="s">
        <v>14</v>
      </c>
    </row>
    <row r="67" spans="1:4">
      <c r="A67" s="145" t="s">
        <v>32</v>
      </c>
      <c r="B67" s="263" t="s">
        <v>33</v>
      </c>
      <c r="C67" s="263"/>
      <c r="D67" s="150">
        <f>D42</f>
        <v>527.62111111111108</v>
      </c>
    </row>
    <row r="68" spans="1:4">
      <c r="A68" s="145" t="s">
        <v>35</v>
      </c>
      <c r="B68" s="263" t="s">
        <v>36</v>
      </c>
      <c r="C68" s="263"/>
      <c r="D68" s="150">
        <f>D55</f>
        <v>1192.725208888889</v>
      </c>
    </row>
    <row r="69" spans="1:4">
      <c r="A69" s="147" t="s">
        <v>46</v>
      </c>
      <c r="B69" s="263" t="s">
        <v>19</v>
      </c>
      <c r="C69" s="263"/>
      <c r="D69" s="150">
        <f>D63</f>
        <v>423.5</v>
      </c>
    </row>
    <row r="70" spans="1:4" ht="15.75" customHeight="1">
      <c r="A70" s="267" t="s">
        <v>93</v>
      </c>
      <c r="B70" s="264"/>
      <c r="C70" s="264"/>
      <c r="D70" s="151">
        <f>SUM(D67:D69)</f>
        <v>2143.8463200000001</v>
      </c>
    </row>
    <row r="71" spans="1:4">
      <c r="A71" s="152"/>
      <c r="B71" s="142"/>
      <c r="C71" s="142"/>
      <c r="D71" s="129"/>
    </row>
    <row r="72" spans="1:4">
      <c r="A72" s="283" t="s">
        <v>49</v>
      </c>
      <c r="B72" s="284"/>
      <c r="C72" s="284"/>
      <c r="D72" s="285"/>
    </row>
    <row r="73" spans="1:4">
      <c r="A73" s="170">
        <v>3</v>
      </c>
      <c r="B73" s="264" t="s">
        <v>23</v>
      </c>
      <c r="C73" s="264"/>
      <c r="D73" s="144" t="s">
        <v>14</v>
      </c>
    </row>
    <row r="74" spans="1:4">
      <c r="A74" s="145" t="s">
        <v>1</v>
      </c>
      <c r="B74" s="275" t="s">
        <v>50</v>
      </c>
      <c r="C74" s="275"/>
      <c r="D74" s="146">
        <f>(D34+D70-D53)/12</f>
        <v>326.99076666666667</v>
      </c>
    </row>
    <row r="75" spans="1:4">
      <c r="A75" s="145" t="s">
        <v>3</v>
      </c>
      <c r="B75" s="263" t="s">
        <v>51</v>
      </c>
      <c r="C75" s="263"/>
      <c r="D75" s="153">
        <f>D74*8%</f>
        <v>26.159261333333333</v>
      </c>
    </row>
    <row r="76" spans="1:4">
      <c r="A76" s="145" t="s">
        <v>5</v>
      </c>
      <c r="B76" s="263" t="s">
        <v>52</v>
      </c>
      <c r="C76" s="263"/>
      <c r="D76" s="153">
        <f>(D54*50%)</f>
        <v>129.64404444444443</v>
      </c>
    </row>
    <row r="77" spans="1:4" ht="15.75" customHeight="1">
      <c r="A77" s="286" t="s">
        <v>99</v>
      </c>
      <c r="B77" s="276"/>
      <c r="C77" s="276"/>
      <c r="D77" s="148">
        <f>(D74+D76)*37.71%</f>
        <v>172.19698726999999</v>
      </c>
    </row>
    <row r="78" spans="1:4">
      <c r="A78" s="145" t="s">
        <v>7</v>
      </c>
      <c r="B78" s="275" t="s">
        <v>100</v>
      </c>
      <c r="C78" s="275"/>
      <c r="D78" s="153">
        <f>(D34+D70)/12</f>
        <v>404.77719333333334</v>
      </c>
    </row>
    <row r="79" spans="1:4" ht="31.5" customHeight="1">
      <c r="A79" s="145" t="s">
        <v>15</v>
      </c>
      <c r="B79" s="263" t="s">
        <v>53</v>
      </c>
      <c r="C79" s="263"/>
      <c r="D79" s="146">
        <f>(D78*C55)</f>
        <v>148.95800714666669</v>
      </c>
    </row>
    <row r="80" spans="1:4">
      <c r="A80" s="145" t="s">
        <v>16</v>
      </c>
      <c r="B80" s="263" t="s">
        <v>54</v>
      </c>
      <c r="C80" s="263"/>
      <c r="D80" s="146">
        <f>D76</f>
        <v>129.64404444444443</v>
      </c>
    </row>
    <row r="81" spans="1:6" ht="15.75" customHeight="1">
      <c r="A81" s="286" t="s">
        <v>101</v>
      </c>
      <c r="B81" s="276"/>
      <c r="C81" s="276"/>
      <c r="D81" s="148">
        <f>(D78+D80)*37.71%</f>
        <v>201.53024876600003</v>
      </c>
    </row>
    <row r="82" spans="1:6" ht="15.75" customHeight="1">
      <c r="A82" s="267" t="s">
        <v>93</v>
      </c>
      <c r="B82" s="264"/>
      <c r="C82" s="264"/>
      <c r="D82" s="154">
        <f>(D77+D81)-5.76</f>
        <v>367.96723603600003</v>
      </c>
    </row>
    <row r="83" spans="1:6">
      <c r="A83" s="141"/>
      <c r="B83" s="142"/>
      <c r="C83" s="142"/>
      <c r="D83" s="129"/>
    </row>
    <row r="84" spans="1:6">
      <c r="A84" s="283" t="s">
        <v>55</v>
      </c>
      <c r="B84" s="284"/>
      <c r="C84" s="284"/>
      <c r="D84" s="285"/>
    </row>
    <row r="85" spans="1:6">
      <c r="A85" s="277" t="s">
        <v>56</v>
      </c>
      <c r="B85" s="278"/>
      <c r="C85" s="278"/>
      <c r="D85" s="279"/>
    </row>
    <row r="86" spans="1:6">
      <c r="A86" s="170" t="s">
        <v>20</v>
      </c>
      <c r="B86" s="264" t="s">
        <v>57</v>
      </c>
      <c r="C86" s="264"/>
      <c r="D86" s="144" t="s">
        <v>14</v>
      </c>
      <c r="F86" s="33"/>
    </row>
    <row r="87" spans="1:6">
      <c r="A87" s="145" t="s">
        <v>1</v>
      </c>
      <c r="B87" s="263" t="s">
        <v>58</v>
      </c>
      <c r="C87" s="263"/>
      <c r="D87" s="155"/>
    </row>
    <row r="88" spans="1:6">
      <c r="A88" s="145" t="s">
        <v>3</v>
      </c>
      <c r="B88" s="263" t="s">
        <v>146</v>
      </c>
      <c r="C88" s="263"/>
      <c r="D88" s="156">
        <f>(D34+D70+D82)/30*29.1991/12</f>
        <v>423.81630297791884</v>
      </c>
    </row>
    <row r="89" spans="1:6">
      <c r="A89" s="145" t="s">
        <v>5</v>
      </c>
      <c r="B89" s="263" t="s">
        <v>59</v>
      </c>
      <c r="C89" s="263"/>
      <c r="D89" s="150"/>
    </row>
    <row r="90" spans="1:6">
      <c r="A90" s="145" t="s">
        <v>7</v>
      </c>
      <c r="B90" s="263" t="s">
        <v>27</v>
      </c>
      <c r="C90" s="263"/>
      <c r="D90" s="150"/>
    </row>
    <row r="91" spans="1:6">
      <c r="A91" s="145" t="s">
        <v>15</v>
      </c>
      <c r="B91" s="263" t="s">
        <v>102</v>
      </c>
      <c r="C91" s="263"/>
      <c r="D91" s="150"/>
    </row>
    <row r="92" spans="1:6">
      <c r="A92" s="147" t="s">
        <v>16</v>
      </c>
      <c r="B92" s="263" t="s">
        <v>24</v>
      </c>
      <c r="C92" s="263"/>
      <c r="D92" s="157"/>
    </row>
    <row r="93" spans="1:6" ht="15.75" customHeight="1">
      <c r="A93" s="267" t="s">
        <v>97</v>
      </c>
      <c r="B93" s="264"/>
      <c r="C93" s="264"/>
      <c r="D93" s="151">
        <f>SUM(D87:D92)</f>
        <v>423.81630297791884</v>
      </c>
    </row>
    <row r="94" spans="1:6">
      <c r="A94" s="141"/>
      <c r="B94" s="142"/>
      <c r="C94" s="142"/>
      <c r="D94" s="129"/>
    </row>
    <row r="95" spans="1:6">
      <c r="A95" s="277" t="s">
        <v>60</v>
      </c>
      <c r="B95" s="278"/>
      <c r="C95" s="278"/>
      <c r="D95" s="279"/>
    </row>
    <row r="96" spans="1:6">
      <c r="A96" s="172" t="s">
        <v>21</v>
      </c>
      <c r="B96" s="264" t="s">
        <v>61</v>
      </c>
      <c r="C96" s="264"/>
      <c r="D96" s="159" t="s">
        <v>14</v>
      </c>
    </row>
    <row r="97" spans="1:4">
      <c r="A97" s="160" t="s">
        <v>1</v>
      </c>
      <c r="B97" s="263" t="s">
        <v>103</v>
      </c>
      <c r="C97" s="263"/>
      <c r="D97" s="161"/>
    </row>
    <row r="98" spans="1:4" ht="15.75" customHeight="1">
      <c r="A98" s="267" t="s">
        <v>93</v>
      </c>
      <c r="B98" s="264"/>
      <c r="C98" s="264"/>
      <c r="D98" s="162">
        <v>0</v>
      </c>
    </row>
    <row r="99" spans="1:4">
      <c r="A99" s="141"/>
      <c r="B99" s="142"/>
      <c r="C99" s="142"/>
      <c r="D99" s="129"/>
    </row>
    <row r="100" spans="1:4">
      <c r="A100" s="280" t="s">
        <v>62</v>
      </c>
      <c r="B100" s="281"/>
      <c r="C100" s="281"/>
      <c r="D100" s="282"/>
    </row>
    <row r="101" spans="1:4">
      <c r="A101" s="170">
        <v>4</v>
      </c>
      <c r="B101" s="276" t="s">
        <v>63</v>
      </c>
      <c r="C101" s="276"/>
      <c r="D101" s="144" t="s">
        <v>14</v>
      </c>
    </row>
    <row r="102" spans="1:4">
      <c r="A102" s="145" t="s">
        <v>20</v>
      </c>
      <c r="B102" s="263" t="s">
        <v>57</v>
      </c>
      <c r="C102" s="263"/>
      <c r="D102" s="150">
        <f>D93</f>
        <v>423.81630297791884</v>
      </c>
    </row>
    <row r="103" spans="1:4">
      <c r="A103" s="147" t="s">
        <v>21</v>
      </c>
      <c r="B103" s="263" t="s">
        <v>61</v>
      </c>
      <c r="C103" s="263"/>
      <c r="D103" s="150"/>
    </row>
    <row r="104" spans="1:4" ht="15.75" customHeight="1">
      <c r="A104" s="267" t="s">
        <v>93</v>
      </c>
      <c r="B104" s="264"/>
      <c r="C104" s="264"/>
      <c r="D104" s="151">
        <f>SUM(D102:D103)</f>
        <v>423.81630297791884</v>
      </c>
    </row>
    <row r="105" spans="1:4">
      <c r="A105" s="141"/>
      <c r="B105" s="142"/>
      <c r="C105" s="142"/>
      <c r="D105" s="129"/>
    </row>
    <row r="106" spans="1:4" ht="16" thickBot="1">
      <c r="A106" s="272" t="s">
        <v>66</v>
      </c>
      <c r="B106" s="273"/>
      <c r="C106" s="273"/>
      <c r="D106" s="274"/>
    </row>
    <row r="107" spans="1:4" ht="16" thickBot="1">
      <c r="A107" s="173">
        <v>5</v>
      </c>
      <c r="B107" s="264" t="s">
        <v>104</v>
      </c>
      <c r="C107" s="264"/>
      <c r="D107" s="144" t="s">
        <v>14</v>
      </c>
    </row>
    <row r="108" spans="1:4" ht="16" thickBot="1">
      <c r="A108" s="120" t="s">
        <v>1</v>
      </c>
      <c r="B108" s="263" t="s">
        <v>105</v>
      </c>
      <c r="C108" s="263"/>
      <c r="D108" s="146">
        <f>UNIFORMES!E46</f>
        <v>69.279166666666654</v>
      </c>
    </row>
    <row r="109" spans="1:4" ht="16" thickBot="1">
      <c r="A109" s="120" t="s">
        <v>3</v>
      </c>
      <c r="B109" s="263" t="s">
        <v>147</v>
      </c>
      <c r="C109" s="263"/>
      <c r="D109" s="146">
        <f>(0.47*220)</f>
        <v>103.39999999999999</v>
      </c>
    </row>
    <row r="110" spans="1:4" ht="16" thickBot="1">
      <c r="A110" s="120" t="s">
        <v>5</v>
      </c>
      <c r="B110" s="263" t="s">
        <v>148</v>
      </c>
      <c r="C110" s="263"/>
      <c r="D110" s="146">
        <f>(0.91*220)</f>
        <v>200.20000000000002</v>
      </c>
    </row>
    <row r="111" spans="1:4">
      <c r="A111" s="121" t="s">
        <v>7</v>
      </c>
      <c r="B111" s="263" t="s">
        <v>106</v>
      </c>
      <c r="C111" s="263"/>
      <c r="D111" s="146"/>
    </row>
    <row r="112" spans="1:4" ht="16.5" customHeight="1">
      <c r="A112" s="267" t="s">
        <v>97</v>
      </c>
      <c r="B112" s="264"/>
      <c r="C112" s="264"/>
      <c r="D112" s="148">
        <f>SUM(D108:D111)</f>
        <v>372.87916666666666</v>
      </c>
    </row>
    <row r="113" spans="1:4">
      <c r="A113" s="141"/>
      <c r="B113" s="142"/>
      <c r="C113" s="142"/>
      <c r="D113" s="129"/>
    </row>
    <row r="114" spans="1:4">
      <c r="A114" s="269" t="s">
        <v>213</v>
      </c>
      <c r="B114" s="270"/>
      <c r="C114" s="270"/>
      <c r="D114" s="271"/>
    </row>
    <row r="115" spans="1:4">
      <c r="A115" s="170">
        <v>6</v>
      </c>
      <c r="B115" s="171" t="s">
        <v>167</v>
      </c>
      <c r="C115" s="169" t="s">
        <v>37</v>
      </c>
      <c r="D115" s="144" t="s">
        <v>14</v>
      </c>
    </row>
    <row r="116" spans="1:4">
      <c r="A116" s="267" t="s">
        <v>97</v>
      </c>
      <c r="B116" s="264"/>
      <c r="C116" s="38">
        <v>0.23449999999999999</v>
      </c>
      <c r="D116" s="151">
        <f>C116*D125</f>
        <v>1412.1564265220973</v>
      </c>
    </row>
    <row r="117" spans="1:4">
      <c r="A117" s="141"/>
      <c r="B117" s="142"/>
      <c r="C117" s="142"/>
      <c r="D117" s="129"/>
    </row>
    <row r="118" spans="1:4">
      <c r="A118" s="272" t="s">
        <v>107</v>
      </c>
      <c r="B118" s="273"/>
      <c r="C118" s="273"/>
      <c r="D118" s="274"/>
    </row>
    <row r="119" spans="1:4">
      <c r="A119" s="170"/>
      <c r="B119" s="264" t="s">
        <v>64</v>
      </c>
      <c r="C119" s="264"/>
      <c r="D119" s="144" t="s">
        <v>14</v>
      </c>
    </row>
    <row r="120" spans="1:4">
      <c r="A120" s="170" t="s">
        <v>1</v>
      </c>
      <c r="B120" s="263" t="s">
        <v>25</v>
      </c>
      <c r="C120" s="263"/>
      <c r="D120" s="163">
        <f>D34</f>
        <v>2713.48</v>
      </c>
    </row>
    <row r="121" spans="1:4">
      <c r="A121" s="170" t="s">
        <v>3</v>
      </c>
      <c r="B121" s="263" t="s">
        <v>65</v>
      </c>
      <c r="C121" s="263"/>
      <c r="D121" s="163">
        <f>D70</f>
        <v>2143.8463200000001</v>
      </c>
    </row>
    <row r="122" spans="1:4">
      <c r="A122" s="170" t="s">
        <v>5</v>
      </c>
      <c r="B122" s="263" t="s">
        <v>49</v>
      </c>
      <c r="C122" s="263"/>
      <c r="D122" s="163">
        <f>D82</f>
        <v>367.96723603600003</v>
      </c>
    </row>
    <row r="123" spans="1:4">
      <c r="A123" s="170" t="s">
        <v>7</v>
      </c>
      <c r="B123" s="275" t="s">
        <v>55</v>
      </c>
      <c r="C123" s="275"/>
      <c r="D123" s="163">
        <f>D104</f>
        <v>423.81630297791884</v>
      </c>
    </row>
    <row r="124" spans="1:4">
      <c r="A124" s="164" t="s">
        <v>15</v>
      </c>
      <c r="B124" s="263" t="s">
        <v>66</v>
      </c>
      <c r="C124" s="263"/>
      <c r="D124" s="163">
        <f>D112</f>
        <v>372.87916666666666</v>
      </c>
    </row>
    <row r="125" spans="1:4" ht="15.75" customHeight="1">
      <c r="A125" s="267" t="s">
        <v>67</v>
      </c>
      <c r="B125" s="264"/>
      <c r="C125" s="264"/>
      <c r="D125" s="165">
        <f>SUM(D120:D124)</f>
        <v>6021.9890256805857</v>
      </c>
    </row>
    <row r="126" spans="1:4">
      <c r="A126" s="166" t="s">
        <v>16</v>
      </c>
      <c r="B126" s="268" t="s">
        <v>214</v>
      </c>
      <c r="C126" s="268"/>
      <c r="D126" s="165">
        <f>D116</f>
        <v>1412.1564265220973</v>
      </c>
    </row>
    <row r="127" spans="1:4" ht="16.5" customHeight="1" thickBot="1">
      <c r="A127" s="267" t="s">
        <v>108</v>
      </c>
      <c r="B127" s="264"/>
      <c r="C127" s="264"/>
      <c r="D127" s="167">
        <f>D125+D126</f>
        <v>7434.1454522026834</v>
      </c>
    </row>
    <row r="128" spans="1:4" ht="16" thickBot="1">
      <c r="A128" s="265" t="s">
        <v>1181</v>
      </c>
      <c r="B128" s="266"/>
      <c r="C128" s="266"/>
      <c r="D128" s="123">
        <f>(D34+D70+D82)/220</f>
        <v>23.751334345618183</v>
      </c>
    </row>
    <row r="129" spans="3:3">
      <c r="C129" s="17"/>
    </row>
  </sheetData>
  <mergeCells count="103">
    <mergeCell ref="C9:D9"/>
    <mergeCell ref="C10:D10"/>
    <mergeCell ref="C11:D11"/>
    <mergeCell ref="C12:D12"/>
    <mergeCell ref="A14:D14"/>
    <mergeCell ref="A15:B15"/>
    <mergeCell ref="A16:B16"/>
    <mergeCell ref="A18:D18"/>
    <mergeCell ref="A1:D1"/>
    <mergeCell ref="A2:D2"/>
    <mergeCell ref="A4:D4"/>
    <mergeCell ref="A5:D5"/>
    <mergeCell ref="A6:D6"/>
    <mergeCell ref="A8:D8"/>
    <mergeCell ref="A17:C17"/>
    <mergeCell ref="B22:C22"/>
    <mergeCell ref="B23:C23"/>
    <mergeCell ref="A25:D25"/>
    <mergeCell ref="B26:C26"/>
    <mergeCell ref="B27:C27"/>
    <mergeCell ref="B28:C28"/>
    <mergeCell ref="B19:C19"/>
    <mergeCell ref="B20:C20"/>
    <mergeCell ref="B21:C21"/>
    <mergeCell ref="A36:D36"/>
    <mergeCell ref="A37:D37"/>
    <mergeCell ref="B38:C38"/>
    <mergeCell ref="B39:C39"/>
    <mergeCell ref="B40:C40"/>
    <mergeCell ref="B41:C41"/>
    <mergeCell ref="B29:C29"/>
    <mergeCell ref="B30:C30"/>
    <mergeCell ref="B31:C31"/>
    <mergeCell ref="B32:C32"/>
    <mergeCell ref="B33:C33"/>
    <mergeCell ref="A34:C34"/>
    <mergeCell ref="A65:D65"/>
    <mergeCell ref="B66:C66"/>
    <mergeCell ref="B67:C67"/>
    <mergeCell ref="B68:C68"/>
    <mergeCell ref="B69:C69"/>
    <mergeCell ref="A70:C70"/>
    <mergeCell ref="A42:C42"/>
    <mergeCell ref="A44:D44"/>
    <mergeCell ref="A53:B53"/>
    <mergeCell ref="A55:B55"/>
    <mergeCell ref="A57:D57"/>
    <mergeCell ref="B58:C58"/>
    <mergeCell ref="B59:C59"/>
    <mergeCell ref="B60:C60"/>
    <mergeCell ref="B61:C61"/>
    <mergeCell ref="B62:C62"/>
    <mergeCell ref="A63:C63"/>
    <mergeCell ref="B78:C78"/>
    <mergeCell ref="B79:C79"/>
    <mergeCell ref="B80:C80"/>
    <mergeCell ref="A81:C81"/>
    <mergeCell ref="A82:C82"/>
    <mergeCell ref="A84:D84"/>
    <mergeCell ref="A72:D72"/>
    <mergeCell ref="B73:C73"/>
    <mergeCell ref="B74:C74"/>
    <mergeCell ref="B75:C75"/>
    <mergeCell ref="B76:C76"/>
    <mergeCell ref="A77:C77"/>
    <mergeCell ref="A95:D95"/>
    <mergeCell ref="B96:C96"/>
    <mergeCell ref="B97:C97"/>
    <mergeCell ref="A85:D85"/>
    <mergeCell ref="B86:C86"/>
    <mergeCell ref="B87:C87"/>
    <mergeCell ref="B88:C88"/>
    <mergeCell ref="B89:C89"/>
    <mergeCell ref="B90:C90"/>
    <mergeCell ref="B91:C91"/>
    <mergeCell ref="B92:C92"/>
    <mergeCell ref="A93:C93"/>
    <mergeCell ref="A128:C128"/>
    <mergeCell ref="B121:C121"/>
    <mergeCell ref="B122:C122"/>
    <mergeCell ref="B123:C123"/>
    <mergeCell ref="B124:C124"/>
    <mergeCell ref="A125:C125"/>
    <mergeCell ref="B126:C126"/>
    <mergeCell ref="A112:C112"/>
    <mergeCell ref="A114:D114"/>
    <mergeCell ref="A116:B116"/>
    <mergeCell ref="A118:D118"/>
    <mergeCell ref="B119:C119"/>
    <mergeCell ref="B120:C120"/>
    <mergeCell ref="A127:C127"/>
    <mergeCell ref="A106:D106"/>
    <mergeCell ref="B107:C107"/>
    <mergeCell ref="B108:C108"/>
    <mergeCell ref="B109:C109"/>
    <mergeCell ref="B110:C110"/>
    <mergeCell ref="B111:C111"/>
    <mergeCell ref="A98:C98"/>
    <mergeCell ref="A100:D100"/>
    <mergeCell ref="B101:C101"/>
    <mergeCell ref="B102:C102"/>
    <mergeCell ref="B103:C103"/>
    <mergeCell ref="A104:C10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4"/>
  <dimension ref="A1:F129"/>
  <sheetViews>
    <sheetView workbookViewId="0">
      <selection activeCell="H13" sqref="H13"/>
    </sheetView>
  </sheetViews>
  <sheetFormatPr defaultColWidth="9.1796875" defaultRowHeight="15.5"/>
  <cols>
    <col min="1" max="1" width="3.81640625" style="16" bestFit="1" customWidth="1"/>
    <col min="2" max="2" width="70.453125" style="16" bestFit="1" customWidth="1"/>
    <col min="3" max="3" width="22.1796875" style="16" bestFit="1" customWidth="1"/>
    <col min="4" max="4" width="21.453125" style="16" bestFit="1" customWidth="1"/>
    <col min="5" max="5" width="14.7265625" style="16" customWidth="1"/>
    <col min="6" max="6" width="12" style="16" customWidth="1"/>
    <col min="7" max="7" width="15.1796875" style="16" customWidth="1"/>
    <col min="8" max="16384" width="9.1796875" style="16"/>
  </cols>
  <sheetData>
    <row r="1" spans="1:4">
      <c r="A1" s="260" t="s">
        <v>1254</v>
      </c>
      <c r="B1" s="261"/>
      <c r="C1" s="261"/>
      <c r="D1" s="262"/>
    </row>
    <row r="2" spans="1:4">
      <c r="A2" s="306" t="s">
        <v>113</v>
      </c>
      <c r="B2" s="307"/>
      <c r="C2" s="307"/>
      <c r="D2" s="308"/>
    </row>
    <row r="3" spans="1:4">
      <c r="A3" s="124"/>
      <c r="B3" s="125"/>
      <c r="C3" s="125"/>
      <c r="D3" s="126"/>
    </row>
    <row r="4" spans="1:4">
      <c r="A4" s="317" t="s">
        <v>109</v>
      </c>
      <c r="B4" s="318"/>
      <c r="C4" s="318"/>
      <c r="D4" s="319"/>
    </row>
    <row r="5" spans="1:4" ht="15.75" customHeight="1">
      <c r="A5" s="317" t="s">
        <v>1225</v>
      </c>
      <c r="B5" s="318"/>
      <c r="C5" s="318"/>
      <c r="D5" s="319"/>
    </row>
    <row r="6" spans="1:4" ht="15.75" customHeight="1">
      <c r="A6" s="317" t="s">
        <v>1223</v>
      </c>
      <c r="B6" s="318"/>
      <c r="C6" s="318"/>
      <c r="D6" s="319"/>
    </row>
    <row r="7" spans="1:4">
      <c r="A7" s="127"/>
      <c r="B7" s="28"/>
      <c r="C7" s="128"/>
      <c r="D7" s="129"/>
    </row>
    <row r="8" spans="1:4">
      <c r="A8" s="301" t="s">
        <v>0</v>
      </c>
      <c r="B8" s="302"/>
      <c r="C8" s="302"/>
      <c r="D8" s="303"/>
    </row>
    <row r="9" spans="1:4">
      <c r="A9" s="130" t="s">
        <v>1</v>
      </c>
      <c r="B9" s="119" t="s">
        <v>2</v>
      </c>
      <c r="C9" s="309" t="s">
        <v>1222</v>
      </c>
      <c r="D9" s="310"/>
    </row>
    <row r="10" spans="1:4">
      <c r="A10" s="131" t="s">
        <v>3</v>
      </c>
      <c r="B10" s="118" t="s">
        <v>4</v>
      </c>
      <c r="C10" s="315" t="s">
        <v>1184</v>
      </c>
      <c r="D10" s="316"/>
    </row>
    <row r="11" spans="1:4">
      <c r="A11" s="131" t="s">
        <v>5</v>
      </c>
      <c r="B11" s="118" t="s">
        <v>6</v>
      </c>
      <c r="C11" s="313" t="s">
        <v>114</v>
      </c>
      <c r="D11" s="314"/>
    </row>
    <row r="12" spans="1:4">
      <c r="A12" s="131" t="s">
        <v>7</v>
      </c>
      <c r="B12" s="118" t="s">
        <v>8</v>
      </c>
      <c r="C12" s="311">
        <v>12</v>
      </c>
      <c r="D12" s="312"/>
    </row>
    <row r="13" spans="1:4">
      <c r="A13" s="132"/>
      <c r="B13" s="29"/>
      <c r="C13" s="30"/>
      <c r="D13" s="129"/>
    </row>
    <row r="14" spans="1:4">
      <c r="A14" s="291" t="s">
        <v>28</v>
      </c>
      <c r="B14" s="292"/>
      <c r="C14" s="292"/>
      <c r="D14" s="293"/>
    </row>
    <row r="15" spans="1:4" ht="31.5" customHeight="1">
      <c r="A15" s="287" t="s">
        <v>1173</v>
      </c>
      <c r="B15" s="288"/>
      <c r="C15" s="31" t="s">
        <v>29</v>
      </c>
      <c r="D15" s="133" t="s">
        <v>111</v>
      </c>
    </row>
    <row r="16" spans="1:4">
      <c r="A16" s="289" t="s">
        <v>132</v>
      </c>
      <c r="B16" s="290"/>
      <c r="C16" s="32" t="s">
        <v>1180</v>
      </c>
      <c r="D16" s="134">
        <v>1</v>
      </c>
    </row>
    <row r="17" spans="1:4">
      <c r="A17" s="326"/>
      <c r="B17" s="327"/>
      <c r="C17" s="328"/>
      <c r="D17" s="129"/>
    </row>
    <row r="18" spans="1:4">
      <c r="A18" s="365" t="s">
        <v>9</v>
      </c>
      <c r="B18" s="366"/>
      <c r="C18" s="366"/>
      <c r="D18" s="367"/>
    </row>
    <row r="19" spans="1:4" ht="31">
      <c r="A19" s="135">
        <v>1</v>
      </c>
      <c r="B19" s="351" t="s">
        <v>10</v>
      </c>
      <c r="C19" s="352"/>
      <c r="D19" s="136" t="s">
        <v>133</v>
      </c>
    </row>
    <row r="20" spans="1:4">
      <c r="A20" s="135">
        <v>2</v>
      </c>
      <c r="B20" s="351" t="s">
        <v>30</v>
      </c>
      <c r="C20" s="352"/>
      <c r="D20" s="137" t="s">
        <v>134</v>
      </c>
    </row>
    <row r="21" spans="1:4" ht="15.75" customHeight="1">
      <c r="A21" s="135">
        <v>3</v>
      </c>
      <c r="B21" s="356" t="s">
        <v>1229</v>
      </c>
      <c r="C21" s="357"/>
      <c r="D21" s="138">
        <v>2661.51</v>
      </c>
    </row>
    <row r="22" spans="1:4">
      <c r="A22" s="135">
        <v>4</v>
      </c>
      <c r="B22" s="351" t="s">
        <v>11</v>
      </c>
      <c r="C22" s="352"/>
      <c r="D22" s="139" t="str">
        <f>C11</f>
        <v>SEEAC/MT</v>
      </c>
    </row>
    <row r="23" spans="1:4">
      <c r="A23" s="135">
        <v>5</v>
      </c>
      <c r="B23" s="351" t="s">
        <v>12</v>
      </c>
      <c r="C23" s="352"/>
      <c r="D23" s="140">
        <v>43831</v>
      </c>
    </row>
    <row r="24" spans="1:4">
      <c r="A24" s="141"/>
      <c r="B24" s="142"/>
      <c r="C24" s="142"/>
      <c r="D24" s="129"/>
    </row>
    <row r="25" spans="1:4">
      <c r="A25" s="353" t="s">
        <v>25</v>
      </c>
      <c r="B25" s="354"/>
      <c r="C25" s="354"/>
      <c r="D25" s="355"/>
    </row>
    <row r="26" spans="1:4">
      <c r="A26" s="170">
        <v>1</v>
      </c>
      <c r="B26" s="337" t="s">
        <v>13</v>
      </c>
      <c r="C26" s="324"/>
      <c r="D26" s="144" t="s">
        <v>14</v>
      </c>
    </row>
    <row r="27" spans="1:4">
      <c r="A27" s="145" t="s">
        <v>1</v>
      </c>
      <c r="B27" s="338" t="s">
        <v>1243</v>
      </c>
      <c r="C27" s="339"/>
      <c r="D27" s="146">
        <f>(D21/220)*220</f>
        <v>2661.51</v>
      </c>
    </row>
    <row r="28" spans="1:4">
      <c r="A28" s="145" t="s">
        <v>3</v>
      </c>
      <c r="B28" s="338" t="s">
        <v>89</v>
      </c>
      <c r="C28" s="339"/>
      <c r="D28" s="146"/>
    </row>
    <row r="29" spans="1:4">
      <c r="A29" s="145" t="s">
        <v>5</v>
      </c>
      <c r="B29" s="338" t="s">
        <v>90</v>
      </c>
      <c r="C29" s="339"/>
      <c r="D29" s="146"/>
    </row>
    <row r="30" spans="1:4">
      <c r="A30" s="145" t="s">
        <v>7</v>
      </c>
      <c r="B30" s="338" t="s">
        <v>91</v>
      </c>
      <c r="C30" s="339"/>
      <c r="D30" s="146"/>
    </row>
    <row r="31" spans="1:4">
      <c r="A31" s="145" t="s">
        <v>15</v>
      </c>
      <c r="B31" s="338" t="s">
        <v>92</v>
      </c>
      <c r="C31" s="339"/>
      <c r="D31" s="146"/>
    </row>
    <row r="32" spans="1:4">
      <c r="A32" s="145" t="s">
        <v>16</v>
      </c>
      <c r="B32" s="349" t="s">
        <v>127</v>
      </c>
      <c r="C32" s="350"/>
      <c r="D32" s="146">
        <v>51.97</v>
      </c>
    </row>
    <row r="33" spans="1:4">
      <c r="A33" s="147" t="s">
        <v>17</v>
      </c>
      <c r="B33" s="338" t="s">
        <v>1183</v>
      </c>
      <c r="C33" s="339"/>
      <c r="D33" s="146"/>
    </row>
    <row r="34" spans="1:4" ht="15.75" customHeight="1">
      <c r="A34" s="322" t="s">
        <v>93</v>
      </c>
      <c r="B34" s="323"/>
      <c r="C34" s="324"/>
      <c r="D34" s="148">
        <f>SUM(D27:D33)</f>
        <v>2713.48</v>
      </c>
    </row>
    <row r="35" spans="1:4">
      <c r="A35" s="141"/>
      <c r="B35" s="142"/>
      <c r="C35" s="142"/>
      <c r="D35" s="129"/>
    </row>
    <row r="36" spans="1:4">
      <c r="A36" s="272" t="s">
        <v>65</v>
      </c>
      <c r="B36" s="273"/>
      <c r="C36" s="273"/>
      <c r="D36" s="274"/>
    </row>
    <row r="37" spans="1:4">
      <c r="A37" s="340" t="s">
        <v>31</v>
      </c>
      <c r="B37" s="341"/>
      <c r="C37" s="341"/>
      <c r="D37" s="342"/>
    </row>
    <row r="38" spans="1:4">
      <c r="A38" s="170" t="s">
        <v>32</v>
      </c>
      <c r="B38" s="343" t="s">
        <v>33</v>
      </c>
      <c r="C38" s="344"/>
      <c r="D38" s="144" t="s">
        <v>14</v>
      </c>
    </row>
    <row r="39" spans="1:4">
      <c r="A39" s="145" t="s">
        <v>1</v>
      </c>
      <c r="B39" s="345" t="s">
        <v>26</v>
      </c>
      <c r="C39" s="346"/>
      <c r="D39" s="146">
        <f>D34/12</f>
        <v>226.12333333333333</v>
      </c>
    </row>
    <row r="40" spans="1:4">
      <c r="A40" s="145" t="s">
        <v>3</v>
      </c>
      <c r="B40" s="347" t="s">
        <v>94</v>
      </c>
      <c r="C40" s="348"/>
      <c r="D40" s="146">
        <f>D34/12</f>
        <v>226.12333333333333</v>
      </c>
    </row>
    <row r="41" spans="1:4">
      <c r="A41" s="145" t="s">
        <v>5</v>
      </c>
      <c r="B41" s="345" t="s">
        <v>95</v>
      </c>
      <c r="C41" s="346"/>
      <c r="D41" s="146">
        <f>D40/3</f>
        <v>75.37444444444445</v>
      </c>
    </row>
    <row r="42" spans="1:4" ht="15.75" customHeight="1">
      <c r="A42" s="322" t="s">
        <v>93</v>
      </c>
      <c r="B42" s="323"/>
      <c r="C42" s="324"/>
      <c r="D42" s="148">
        <f>SUM(D39:D41)</f>
        <v>527.62111111111108</v>
      </c>
    </row>
    <row r="43" spans="1:4">
      <c r="A43" s="141"/>
      <c r="B43" s="142"/>
      <c r="C43" s="142"/>
      <c r="D43" s="129"/>
    </row>
    <row r="44" spans="1:4" ht="32.25" customHeight="1">
      <c r="A44" s="329" t="s">
        <v>34</v>
      </c>
      <c r="B44" s="330"/>
      <c r="C44" s="330"/>
      <c r="D44" s="331"/>
    </row>
    <row r="45" spans="1:4">
      <c r="A45" s="170" t="s">
        <v>35</v>
      </c>
      <c r="B45" s="169" t="s">
        <v>36</v>
      </c>
      <c r="C45" s="169" t="s">
        <v>37</v>
      </c>
      <c r="D45" s="144" t="s">
        <v>14</v>
      </c>
    </row>
    <row r="46" spans="1:4">
      <c r="A46" s="145" t="s">
        <v>1</v>
      </c>
      <c r="B46" s="34" t="s">
        <v>38</v>
      </c>
      <c r="C46" s="35">
        <v>0.2</v>
      </c>
      <c r="D46" s="146">
        <f>(D34+D42)*C46</f>
        <v>648.22022222222222</v>
      </c>
    </row>
    <row r="47" spans="1:4">
      <c r="A47" s="145" t="s">
        <v>3</v>
      </c>
      <c r="B47" s="34" t="s">
        <v>39</v>
      </c>
      <c r="C47" s="35">
        <v>2.5000000000000001E-2</v>
      </c>
      <c r="D47" s="146">
        <f>(D34+D42)*C47</f>
        <v>81.027527777777777</v>
      </c>
    </row>
    <row r="48" spans="1:4" ht="31">
      <c r="A48" s="145" t="s">
        <v>5</v>
      </c>
      <c r="B48" s="34" t="s">
        <v>124</v>
      </c>
      <c r="C48" s="36">
        <v>0.03</v>
      </c>
      <c r="D48" s="146">
        <f>(D34+D42)*C48</f>
        <v>97.233033333333324</v>
      </c>
    </row>
    <row r="49" spans="1:4">
      <c r="A49" s="145" t="s">
        <v>7</v>
      </c>
      <c r="B49" s="34" t="s">
        <v>40</v>
      </c>
      <c r="C49" s="35">
        <v>1.4999999999999999E-2</v>
      </c>
      <c r="D49" s="146">
        <f>(D34+D42)*C49</f>
        <v>48.616516666666662</v>
      </c>
    </row>
    <row r="50" spans="1:4">
      <c r="A50" s="145" t="s">
        <v>15</v>
      </c>
      <c r="B50" s="34" t="s">
        <v>41</v>
      </c>
      <c r="C50" s="35">
        <v>0.01</v>
      </c>
      <c r="D50" s="146">
        <f>(D34+D42)*C50</f>
        <v>32.411011111111108</v>
      </c>
    </row>
    <row r="51" spans="1:4">
      <c r="A51" s="145" t="s">
        <v>16</v>
      </c>
      <c r="B51" s="34" t="s">
        <v>42</v>
      </c>
      <c r="C51" s="35">
        <v>6.0000000000000001E-3</v>
      </c>
      <c r="D51" s="146">
        <f>(D34+D34)*C51</f>
        <v>32.56176</v>
      </c>
    </row>
    <row r="52" spans="1:4">
      <c r="A52" s="145" t="s">
        <v>17</v>
      </c>
      <c r="B52" s="34" t="s">
        <v>43</v>
      </c>
      <c r="C52" s="35">
        <v>2E-3</v>
      </c>
      <c r="D52" s="146">
        <f>(D34+D42)*C52</f>
        <v>6.482202222222222</v>
      </c>
    </row>
    <row r="53" spans="1:4" ht="15.75" customHeight="1">
      <c r="A53" s="332" t="s">
        <v>96</v>
      </c>
      <c r="B53" s="333"/>
      <c r="C53" s="37">
        <f>SUM(C46:C52)</f>
        <v>0.28800000000000003</v>
      </c>
      <c r="D53" s="149">
        <f>(D34+D42)*C53</f>
        <v>933.43712000000005</v>
      </c>
    </row>
    <row r="54" spans="1:4">
      <c r="A54" s="145" t="s">
        <v>18</v>
      </c>
      <c r="B54" s="34" t="s">
        <v>44</v>
      </c>
      <c r="C54" s="35">
        <v>0.08</v>
      </c>
      <c r="D54" s="146">
        <f>(D34+D42)*C54</f>
        <v>259.28808888888886</v>
      </c>
    </row>
    <row r="55" spans="1:4" ht="15.75" customHeight="1">
      <c r="A55" s="322" t="s">
        <v>97</v>
      </c>
      <c r="B55" s="324"/>
      <c r="C55" s="35">
        <f>SUM(C53:C54)</f>
        <v>0.36800000000000005</v>
      </c>
      <c r="D55" s="148">
        <f>SUM(D53:D54)</f>
        <v>1192.725208888889</v>
      </c>
    </row>
    <row r="56" spans="1:4">
      <c r="A56" s="141"/>
      <c r="B56" s="142"/>
      <c r="C56" s="142"/>
      <c r="D56" s="129"/>
    </row>
    <row r="57" spans="1:4">
      <c r="A57" s="334" t="s">
        <v>45</v>
      </c>
      <c r="B57" s="335"/>
      <c r="C57" s="335"/>
      <c r="D57" s="336"/>
    </row>
    <row r="58" spans="1:4">
      <c r="A58" s="170" t="s">
        <v>46</v>
      </c>
      <c r="B58" s="337" t="s">
        <v>19</v>
      </c>
      <c r="C58" s="324"/>
      <c r="D58" s="144" t="s">
        <v>14</v>
      </c>
    </row>
    <row r="59" spans="1:4">
      <c r="A59" s="145" t="s">
        <v>1</v>
      </c>
      <c r="B59" s="338" t="s">
        <v>1244</v>
      </c>
      <c r="C59" s="339"/>
      <c r="D59" s="146"/>
    </row>
    <row r="60" spans="1:4">
      <c r="A60" s="145" t="s">
        <v>3</v>
      </c>
      <c r="B60" s="338" t="s">
        <v>1241</v>
      </c>
      <c r="C60" s="339"/>
      <c r="D60" s="146">
        <f>(15*22)-(15*22*5%)</f>
        <v>313.5</v>
      </c>
    </row>
    <row r="61" spans="1:4" ht="15.75" customHeight="1">
      <c r="A61" s="145" t="s">
        <v>5</v>
      </c>
      <c r="B61" s="338" t="s">
        <v>1240</v>
      </c>
      <c r="C61" s="339"/>
      <c r="D61" s="146">
        <v>110</v>
      </c>
    </row>
    <row r="62" spans="1:4">
      <c r="A62" s="145" t="s">
        <v>7</v>
      </c>
      <c r="B62" s="338" t="s">
        <v>75</v>
      </c>
      <c r="C62" s="339"/>
      <c r="D62" s="146"/>
    </row>
    <row r="63" spans="1:4" ht="15.75" customHeight="1">
      <c r="A63" s="322" t="s">
        <v>93</v>
      </c>
      <c r="B63" s="323"/>
      <c r="C63" s="324"/>
      <c r="D63" s="148">
        <f>SUM(D59:D62)</f>
        <v>423.5</v>
      </c>
    </row>
    <row r="64" spans="1:4">
      <c r="A64" s="141"/>
      <c r="B64" s="142"/>
      <c r="C64" s="142"/>
      <c r="D64" s="129"/>
    </row>
    <row r="65" spans="1:4">
      <c r="A65" s="277" t="s">
        <v>47</v>
      </c>
      <c r="B65" s="278"/>
      <c r="C65" s="278"/>
      <c r="D65" s="279"/>
    </row>
    <row r="66" spans="1:4">
      <c r="A66" s="170">
        <v>2</v>
      </c>
      <c r="B66" s="320" t="s">
        <v>48</v>
      </c>
      <c r="C66" s="321"/>
      <c r="D66" s="144" t="s">
        <v>14</v>
      </c>
    </row>
    <row r="67" spans="1:4">
      <c r="A67" s="145" t="s">
        <v>32</v>
      </c>
      <c r="B67" s="263" t="s">
        <v>33</v>
      </c>
      <c r="C67" s="263"/>
      <c r="D67" s="150">
        <f>D42</f>
        <v>527.62111111111108</v>
      </c>
    </row>
    <row r="68" spans="1:4">
      <c r="A68" s="145" t="s">
        <v>35</v>
      </c>
      <c r="B68" s="263" t="s">
        <v>36</v>
      </c>
      <c r="C68" s="263"/>
      <c r="D68" s="150">
        <f>D55</f>
        <v>1192.725208888889</v>
      </c>
    </row>
    <row r="69" spans="1:4">
      <c r="A69" s="147" t="s">
        <v>46</v>
      </c>
      <c r="B69" s="263" t="s">
        <v>19</v>
      </c>
      <c r="C69" s="263"/>
      <c r="D69" s="150">
        <f>D63</f>
        <v>423.5</v>
      </c>
    </row>
    <row r="70" spans="1:4" ht="15.75" customHeight="1">
      <c r="A70" s="267" t="s">
        <v>93</v>
      </c>
      <c r="B70" s="264"/>
      <c r="C70" s="264"/>
      <c r="D70" s="151">
        <f>SUM(D67:D69)</f>
        <v>2143.8463200000001</v>
      </c>
    </row>
    <row r="71" spans="1:4">
      <c r="A71" s="152"/>
      <c r="B71" s="142"/>
      <c r="C71" s="142"/>
      <c r="D71" s="129"/>
    </row>
    <row r="72" spans="1:4">
      <c r="A72" s="283" t="s">
        <v>49</v>
      </c>
      <c r="B72" s="284"/>
      <c r="C72" s="284"/>
      <c r="D72" s="285"/>
    </row>
    <row r="73" spans="1:4">
      <c r="A73" s="170">
        <v>3</v>
      </c>
      <c r="B73" s="264" t="s">
        <v>23</v>
      </c>
      <c r="C73" s="264"/>
      <c r="D73" s="144" t="s">
        <v>14</v>
      </c>
    </row>
    <row r="74" spans="1:4">
      <c r="A74" s="145" t="s">
        <v>1</v>
      </c>
      <c r="B74" s="275" t="s">
        <v>50</v>
      </c>
      <c r="C74" s="275"/>
      <c r="D74" s="146">
        <f>(D34+D70-D53)/12</f>
        <v>326.99076666666667</v>
      </c>
    </row>
    <row r="75" spans="1:4">
      <c r="A75" s="145" t="s">
        <v>3</v>
      </c>
      <c r="B75" s="263" t="s">
        <v>51</v>
      </c>
      <c r="C75" s="263"/>
      <c r="D75" s="153">
        <f>D74*8%</f>
        <v>26.159261333333333</v>
      </c>
    </row>
    <row r="76" spans="1:4">
      <c r="A76" s="145" t="s">
        <v>5</v>
      </c>
      <c r="B76" s="263" t="s">
        <v>52</v>
      </c>
      <c r="C76" s="263"/>
      <c r="D76" s="153">
        <f>(D54*50%)</f>
        <v>129.64404444444443</v>
      </c>
    </row>
    <row r="77" spans="1:4" ht="15.75" customHeight="1">
      <c r="A77" s="286" t="s">
        <v>99</v>
      </c>
      <c r="B77" s="276"/>
      <c r="C77" s="276"/>
      <c r="D77" s="148">
        <f>(D74+D76)*37.71%</f>
        <v>172.19698726999999</v>
      </c>
    </row>
    <row r="78" spans="1:4">
      <c r="A78" s="145" t="s">
        <v>7</v>
      </c>
      <c r="B78" s="275" t="s">
        <v>100</v>
      </c>
      <c r="C78" s="275"/>
      <c r="D78" s="153">
        <f>(D34+D70)/12</f>
        <v>404.77719333333334</v>
      </c>
    </row>
    <row r="79" spans="1:4" ht="31.5" customHeight="1">
      <c r="A79" s="145" t="s">
        <v>15</v>
      </c>
      <c r="B79" s="263" t="s">
        <v>53</v>
      </c>
      <c r="C79" s="263"/>
      <c r="D79" s="146">
        <f>(D78*C55)</f>
        <v>148.95800714666669</v>
      </c>
    </row>
    <row r="80" spans="1:4">
      <c r="A80" s="145" t="s">
        <v>16</v>
      </c>
      <c r="B80" s="263" t="s">
        <v>54</v>
      </c>
      <c r="C80" s="263"/>
      <c r="D80" s="146">
        <f>D76</f>
        <v>129.64404444444443</v>
      </c>
    </row>
    <row r="81" spans="1:6" ht="15.75" customHeight="1">
      <c r="A81" s="286" t="s">
        <v>101</v>
      </c>
      <c r="B81" s="276"/>
      <c r="C81" s="276"/>
      <c r="D81" s="148">
        <f>(D78+D80)*37.71%</f>
        <v>201.53024876600003</v>
      </c>
    </row>
    <row r="82" spans="1:6" ht="15.75" customHeight="1">
      <c r="A82" s="267" t="s">
        <v>93</v>
      </c>
      <c r="B82" s="264"/>
      <c r="C82" s="264"/>
      <c r="D82" s="154">
        <f>(D77+D81)-5.76</f>
        <v>367.96723603600003</v>
      </c>
    </row>
    <row r="83" spans="1:6">
      <c r="A83" s="141"/>
      <c r="B83" s="142"/>
      <c r="C83" s="142"/>
      <c r="D83" s="129"/>
    </row>
    <row r="84" spans="1:6">
      <c r="A84" s="283" t="s">
        <v>55</v>
      </c>
      <c r="B84" s="284"/>
      <c r="C84" s="284"/>
      <c r="D84" s="285"/>
    </row>
    <row r="85" spans="1:6">
      <c r="A85" s="277" t="s">
        <v>56</v>
      </c>
      <c r="B85" s="278"/>
      <c r="C85" s="278"/>
      <c r="D85" s="279"/>
    </row>
    <row r="86" spans="1:6">
      <c r="A86" s="170" t="s">
        <v>20</v>
      </c>
      <c r="B86" s="264" t="s">
        <v>57</v>
      </c>
      <c r="C86" s="264"/>
      <c r="D86" s="144" t="s">
        <v>14</v>
      </c>
      <c r="F86" s="33"/>
    </row>
    <row r="87" spans="1:6">
      <c r="A87" s="145" t="s">
        <v>1</v>
      </c>
      <c r="B87" s="263" t="s">
        <v>58</v>
      </c>
      <c r="C87" s="263"/>
      <c r="D87" s="155"/>
    </row>
    <row r="88" spans="1:6">
      <c r="A88" s="145" t="s">
        <v>3</v>
      </c>
      <c r="B88" s="263" t="s">
        <v>146</v>
      </c>
      <c r="C88" s="263"/>
      <c r="D88" s="156">
        <f>(D34+D70+D82)/30*29.1991/12</f>
        <v>423.81630297791884</v>
      </c>
    </row>
    <row r="89" spans="1:6">
      <c r="A89" s="145" t="s">
        <v>5</v>
      </c>
      <c r="B89" s="263" t="s">
        <v>59</v>
      </c>
      <c r="C89" s="263"/>
      <c r="D89" s="150"/>
    </row>
    <row r="90" spans="1:6">
      <c r="A90" s="145" t="s">
        <v>7</v>
      </c>
      <c r="B90" s="263" t="s">
        <v>27</v>
      </c>
      <c r="C90" s="263"/>
      <c r="D90" s="150"/>
    </row>
    <row r="91" spans="1:6">
      <c r="A91" s="145" t="s">
        <v>15</v>
      </c>
      <c r="B91" s="263" t="s">
        <v>102</v>
      </c>
      <c r="C91" s="263"/>
      <c r="D91" s="150"/>
    </row>
    <row r="92" spans="1:6">
      <c r="A92" s="147" t="s">
        <v>16</v>
      </c>
      <c r="B92" s="263" t="s">
        <v>24</v>
      </c>
      <c r="C92" s="263"/>
      <c r="D92" s="157"/>
    </row>
    <row r="93" spans="1:6" ht="15.75" customHeight="1">
      <c r="A93" s="267" t="s">
        <v>97</v>
      </c>
      <c r="B93" s="264"/>
      <c r="C93" s="264"/>
      <c r="D93" s="151">
        <f>SUM(D87:D92)</f>
        <v>423.81630297791884</v>
      </c>
    </row>
    <row r="94" spans="1:6">
      <c r="A94" s="141"/>
      <c r="B94" s="142"/>
      <c r="C94" s="142"/>
      <c r="D94" s="129"/>
    </row>
    <row r="95" spans="1:6">
      <c r="A95" s="277" t="s">
        <v>60</v>
      </c>
      <c r="B95" s="278"/>
      <c r="C95" s="278"/>
      <c r="D95" s="279"/>
    </row>
    <row r="96" spans="1:6">
      <c r="A96" s="172" t="s">
        <v>21</v>
      </c>
      <c r="B96" s="264" t="s">
        <v>61</v>
      </c>
      <c r="C96" s="264"/>
      <c r="D96" s="159" t="s">
        <v>14</v>
      </c>
    </row>
    <row r="97" spans="1:4">
      <c r="A97" s="160" t="s">
        <v>1</v>
      </c>
      <c r="B97" s="263" t="s">
        <v>103</v>
      </c>
      <c r="C97" s="263"/>
      <c r="D97" s="161"/>
    </row>
    <row r="98" spans="1:4" ht="15.75" customHeight="1">
      <c r="A98" s="267" t="s">
        <v>93</v>
      </c>
      <c r="B98" s="264"/>
      <c r="C98" s="264"/>
      <c r="D98" s="162">
        <v>0</v>
      </c>
    </row>
    <row r="99" spans="1:4">
      <c r="A99" s="141"/>
      <c r="B99" s="142"/>
      <c r="C99" s="142"/>
      <c r="D99" s="129"/>
    </row>
    <row r="100" spans="1:4">
      <c r="A100" s="280" t="s">
        <v>62</v>
      </c>
      <c r="B100" s="281"/>
      <c r="C100" s="281"/>
      <c r="D100" s="282"/>
    </row>
    <row r="101" spans="1:4">
      <c r="A101" s="170">
        <v>4</v>
      </c>
      <c r="B101" s="276" t="s">
        <v>63</v>
      </c>
      <c r="C101" s="276"/>
      <c r="D101" s="144" t="s">
        <v>14</v>
      </c>
    </row>
    <row r="102" spans="1:4">
      <c r="A102" s="145" t="s">
        <v>20</v>
      </c>
      <c r="B102" s="263" t="s">
        <v>57</v>
      </c>
      <c r="C102" s="263"/>
      <c r="D102" s="150">
        <f>D93</f>
        <v>423.81630297791884</v>
      </c>
    </row>
    <row r="103" spans="1:4">
      <c r="A103" s="147" t="s">
        <v>21</v>
      </c>
      <c r="B103" s="263" t="s">
        <v>61</v>
      </c>
      <c r="C103" s="263"/>
      <c r="D103" s="150"/>
    </row>
    <row r="104" spans="1:4" ht="15.75" customHeight="1">
      <c r="A104" s="267" t="s">
        <v>93</v>
      </c>
      <c r="B104" s="264"/>
      <c r="C104" s="264"/>
      <c r="D104" s="151">
        <f>SUM(D102:D103)</f>
        <v>423.81630297791884</v>
      </c>
    </row>
    <row r="105" spans="1:4">
      <c r="A105" s="141"/>
      <c r="B105" s="142"/>
      <c r="C105" s="142"/>
      <c r="D105" s="129"/>
    </row>
    <row r="106" spans="1:4" ht="16" thickBot="1">
      <c r="A106" s="272" t="s">
        <v>66</v>
      </c>
      <c r="B106" s="273"/>
      <c r="C106" s="273"/>
      <c r="D106" s="274"/>
    </row>
    <row r="107" spans="1:4" ht="16" thickBot="1">
      <c r="A107" s="173">
        <v>5</v>
      </c>
      <c r="B107" s="264" t="s">
        <v>104</v>
      </c>
      <c r="C107" s="264"/>
      <c r="D107" s="144" t="s">
        <v>14</v>
      </c>
    </row>
    <row r="108" spans="1:4" ht="16" thickBot="1">
      <c r="A108" s="120" t="s">
        <v>1</v>
      </c>
      <c r="B108" s="263" t="s">
        <v>105</v>
      </c>
      <c r="C108" s="263"/>
      <c r="D108" s="146">
        <f>UNIFORMES!E46</f>
        <v>69.279166666666654</v>
      </c>
    </row>
    <row r="109" spans="1:4" ht="16" thickBot="1">
      <c r="A109" s="120" t="s">
        <v>3</v>
      </c>
      <c r="B109" s="263" t="s">
        <v>147</v>
      </c>
      <c r="C109" s="263"/>
      <c r="D109" s="146">
        <f>(0.47*220)</f>
        <v>103.39999999999999</v>
      </c>
    </row>
    <row r="110" spans="1:4" ht="16" thickBot="1">
      <c r="A110" s="120" t="s">
        <v>5</v>
      </c>
      <c r="B110" s="263" t="s">
        <v>148</v>
      </c>
      <c r="C110" s="263"/>
      <c r="D110" s="146">
        <f>(0.91*220)</f>
        <v>200.20000000000002</v>
      </c>
    </row>
    <row r="111" spans="1:4">
      <c r="A111" s="121" t="s">
        <v>7</v>
      </c>
      <c r="B111" s="263" t="s">
        <v>106</v>
      </c>
      <c r="C111" s="263"/>
      <c r="D111" s="146"/>
    </row>
    <row r="112" spans="1:4" ht="16.5" customHeight="1">
      <c r="A112" s="267" t="s">
        <v>97</v>
      </c>
      <c r="B112" s="264"/>
      <c r="C112" s="264"/>
      <c r="D112" s="148">
        <f>SUM(D108:D111)</f>
        <v>372.87916666666666</v>
      </c>
    </row>
    <row r="113" spans="1:4">
      <c r="A113" s="141"/>
      <c r="B113" s="142"/>
      <c r="C113" s="142"/>
      <c r="D113" s="129"/>
    </row>
    <row r="114" spans="1:4">
      <c r="A114" s="269" t="s">
        <v>213</v>
      </c>
      <c r="B114" s="270"/>
      <c r="C114" s="270"/>
      <c r="D114" s="271"/>
    </row>
    <row r="115" spans="1:4">
      <c r="A115" s="170">
        <v>6</v>
      </c>
      <c r="B115" s="171" t="s">
        <v>167</v>
      </c>
      <c r="C115" s="169" t="s">
        <v>37</v>
      </c>
      <c r="D115" s="144" t="s">
        <v>14</v>
      </c>
    </row>
    <row r="116" spans="1:4">
      <c r="A116" s="267" t="s">
        <v>97</v>
      </c>
      <c r="B116" s="264"/>
      <c r="C116" s="38">
        <v>0.23449999999999999</v>
      </c>
      <c r="D116" s="151">
        <f>C116*D125</f>
        <v>1412.1564265220973</v>
      </c>
    </row>
    <row r="117" spans="1:4">
      <c r="A117" s="141"/>
      <c r="B117" s="142"/>
      <c r="C117" s="142"/>
      <c r="D117" s="129"/>
    </row>
    <row r="118" spans="1:4">
      <c r="A118" s="272" t="s">
        <v>107</v>
      </c>
      <c r="B118" s="273"/>
      <c r="C118" s="273"/>
      <c r="D118" s="274"/>
    </row>
    <row r="119" spans="1:4">
      <c r="A119" s="170"/>
      <c r="B119" s="264" t="s">
        <v>64</v>
      </c>
      <c r="C119" s="264"/>
      <c r="D119" s="144" t="s">
        <v>14</v>
      </c>
    </row>
    <row r="120" spans="1:4">
      <c r="A120" s="170" t="s">
        <v>1</v>
      </c>
      <c r="B120" s="263" t="s">
        <v>25</v>
      </c>
      <c r="C120" s="263"/>
      <c r="D120" s="163">
        <f>D34</f>
        <v>2713.48</v>
      </c>
    </row>
    <row r="121" spans="1:4">
      <c r="A121" s="170" t="s">
        <v>3</v>
      </c>
      <c r="B121" s="263" t="s">
        <v>65</v>
      </c>
      <c r="C121" s="263"/>
      <c r="D121" s="163">
        <f>D70</f>
        <v>2143.8463200000001</v>
      </c>
    </row>
    <row r="122" spans="1:4">
      <c r="A122" s="170" t="s">
        <v>5</v>
      </c>
      <c r="B122" s="263" t="s">
        <v>49</v>
      </c>
      <c r="C122" s="263"/>
      <c r="D122" s="163">
        <f>D82</f>
        <v>367.96723603600003</v>
      </c>
    </row>
    <row r="123" spans="1:4">
      <c r="A123" s="170" t="s">
        <v>7</v>
      </c>
      <c r="B123" s="275" t="s">
        <v>55</v>
      </c>
      <c r="C123" s="275"/>
      <c r="D123" s="163">
        <f>D104</f>
        <v>423.81630297791884</v>
      </c>
    </row>
    <row r="124" spans="1:4">
      <c r="A124" s="164" t="s">
        <v>15</v>
      </c>
      <c r="B124" s="263" t="s">
        <v>66</v>
      </c>
      <c r="C124" s="263"/>
      <c r="D124" s="163">
        <f>D112</f>
        <v>372.87916666666666</v>
      </c>
    </row>
    <row r="125" spans="1:4" ht="15.75" customHeight="1">
      <c r="A125" s="267" t="s">
        <v>67</v>
      </c>
      <c r="B125" s="264"/>
      <c r="C125" s="264"/>
      <c r="D125" s="165">
        <f>SUM(D120:D124)</f>
        <v>6021.9890256805857</v>
      </c>
    </row>
    <row r="126" spans="1:4">
      <c r="A126" s="166" t="s">
        <v>16</v>
      </c>
      <c r="B126" s="268" t="s">
        <v>214</v>
      </c>
      <c r="C126" s="268"/>
      <c r="D126" s="165">
        <f>D116</f>
        <v>1412.1564265220973</v>
      </c>
    </row>
    <row r="127" spans="1:4" ht="16.5" customHeight="1" thickBot="1">
      <c r="A127" s="267" t="s">
        <v>108</v>
      </c>
      <c r="B127" s="264"/>
      <c r="C127" s="264"/>
      <c r="D127" s="167">
        <f>D125+D126</f>
        <v>7434.1454522026834</v>
      </c>
    </row>
    <row r="128" spans="1:4" ht="16" thickBot="1">
      <c r="A128" s="265" t="s">
        <v>1181</v>
      </c>
      <c r="B128" s="266"/>
      <c r="C128" s="266"/>
      <c r="D128" s="123">
        <f>(D34+D70+D82)/220</f>
        <v>23.751334345618183</v>
      </c>
    </row>
    <row r="129" spans="3:3">
      <c r="C129" s="17"/>
    </row>
  </sheetData>
  <mergeCells count="103">
    <mergeCell ref="A1:D1"/>
    <mergeCell ref="A2:D2"/>
    <mergeCell ref="A4:D4"/>
    <mergeCell ref="A5:D5"/>
    <mergeCell ref="A6:D6"/>
    <mergeCell ref="A8:D8"/>
    <mergeCell ref="A16:B16"/>
    <mergeCell ref="A17:C17"/>
    <mergeCell ref="B19:C19"/>
    <mergeCell ref="B20:C20"/>
    <mergeCell ref="B21:C21"/>
    <mergeCell ref="C9:D9"/>
    <mergeCell ref="C10:D10"/>
    <mergeCell ref="C11:D11"/>
    <mergeCell ref="C12:D12"/>
    <mergeCell ref="A14:D14"/>
    <mergeCell ref="A15:B15"/>
    <mergeCell ref="B29:C29"/>
    <mergeCell ref="B30:C30"/>
    <mergeCell ref="B31:C31"/>
    <mergeCell ref="B32:C32"/>
    <mergeCell ref="B33:C33"/>
    <mergeCell ref="A34:C34"/>
    <mergeCell ref="B22:C22"/>
    <mergeCell ref="B23:C23"/>
    <mergeCell ref="A25:D25"/>
    <mergeCell ref="B26:C26"/>
    <mergeCell ref="B27:C27"/>
    <mergeCell ref="B28:C28"/>
    <mergeCell ref="A42:C42"/>
    <mergeCell ref="A44:D44"/>
    <mergeCell ref="A53:B53"/>
    <mergeCell ref="A55:B55"/>
    <mergeCell ref="A57:D57"/>
    <mergeCell ref="B58:C58"/>
    <mergeCell ref="A36:D36"/>
    <mergeCell ref="A37:D37"/>
    <mergeCell ref="B38:C38"/>
    <mergeCell ref="B39:C39"/>
    <mergeCell ref="B40:C40"/>
    <mergeCell ref="B41:C41"/>
    <mergeCell ref="A72:D72"/>
    <mergeCell ref="B73:C73"/>
    <mergeCell ref="B74:C74"/>
    <mergeCell ref="B75:C75"/>
    <mergeCell ref="B76:C76"/>
    <mergeCell ref="A77:C77"/>
    <mergeCell ref="A65:D65"/>
    <mergeCell ref="B66:C66"/>
    <mergeCell ref="B67:C67"/>
    <mergeCell ref="B68:C68"/>
    <mergeCell ref="B69:C69"/>
    <mergeCell ref="A70:C70"/>
    <mergeCell ref="A85:D85"/>
    <mergeCell ref="B86:C86"/>
    <mergeCell ref="B87:C87"/>
    <mergeCell ref="B88:C88"/>
    <mergeCell ref="B89:C89"/>
    <mergeCell ref="B90:C90"/>
    <mergeCell ref="B78:C78"/>
    <mergeCell ref="B79:C79"/>
    <mergeCell ref="B80:C80"/>
    <mergeCell ref="A81:C81"/>
    <mergeCell ref="A82:C82"/>
    <mergeCell ref="A84:D84"/>
    <mergeCell ref="B110:C110"/>
    <mergeCell ref="B111:C111"/>
    <mergeCell ref="A98:C98"/>
    <mergeCell ref="A100:D100"/>
    <mergeCell ref="B101:C101"/>
    <mergeCell ref="B102:C102"/>
    <mergeCell ref="B103:C103"/>
    <mergeCell ref="A104:C104"/>
    <mergeCell ref="B91:C91"/>
    <mergeCell ref="B92:C92"/>
    <mergeCell ref="A93:C93"/>
    <mergeCell ref="A95:D95"/>
    <mergeCell ref="B96:C96"/>
    <mergeCell ref="B97:C97"/>
    <mergeCell ref="A63:C63"/>
    <mergeCell ref="B62:C62"/>
    <mergeCell ref="B61:C61"/>
    <mergeCell ref="B60:C60"/>
    <mergeCell ref="B59:C59"/>
    <mergeCell ref="A18:D18"/>
    <mergeCell ref="A127:C127"/>
    <mergeCell ref="A128:C128"/>
    <mergeCell ref="B121:C121"/>
    <mergeCell ref="B122:C122"/>
    <mergeCell ref="B123:C123"/>
    <mergeCell ref="B124:C124"/>
    <mergeCell ref="A125:C125"/>
    <mergeCell ref="B126:C126"/>
    <mergeCell ref="A112:C112"/>
    <mergeCell ref="A114:D114"/>
    <mergeCell ref="A116:B116"/>
    <mergeCell ref="A118:D118"/>
    <mergeCell ref="B119:C119"/>
    <mergeCell ref="B120:C120"/>
    <mergeCell ref="A106:D106"/>
    <mergeCell ref="B107:C107"/>
    <mergeCell ref="B108:C108"/>
    <mergeCell ref="B109:C10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5"/>
  <dimension ref="A1:F129"/>
  <sheetViews>
    <sheetView workbookViewId="0">
      <selection activeCell="J18" sqref="J18"/>
    </sheetView>
  </sheetViews>
  <sheetFormatPr defaultColWidth="9.1796875" defaultRowHeight="15.5"/>
  <cols>
    <col min="1" max="1" width="3.81640625" style="16" bestFit="1" customWidth="1"/>
    <col min="2" max="2" width="70.453125" style="16" bestFit="1" customWidth="1"/>
    <col min="3" max="3" width="22.1796875" style="16" bestFit="1" customWidth="1"/>
    <col min="4" max="4" width="21.453125" style="16" bestFit="1" customWidth="1"/>
    <col min="5" max="5" width="14.7265625" style="16" customWidth="1"/>
    <col min="6" max="6" width="12" style="16" customWidth="1"/>
    <col min="7" max="7" width="15.1796875" style="16" customWidth="1"/>
    <col min="8" max="16384" width="9.1796875" style="16"/>
  </cols>
  <sheetData>
    <row r="1" spans="1:4">
      <c r="A1" s="260" t="s">
        <v>1254</v>
      </c>
      <c r="B1" s="261"/>
      <c r="C1" s="261"/>
      <c r="D1" s="262"/>
    </row>
    <row r="2" spans="1:4">
      <c r="A2" s="306" t="s">
        <v>113</v>
      </c>
      <c r="B2" s="307"/>
      <c r="C2" s="307"/>
      <c r="D2" s="308"/>
    </row>
    <row r="3" spans="1:4">
      <c r="A3" s="124"/>
      <c r="B3" s="125"/>
      <c r="C3" s="125"/>
      <c r="D3" s="126"/>
    </row>
    <row r="4" spans="1:4">
      <c r="A4" s="317" t="s">
        <v>109</v>
      </c>
      <c r="B4" s="318"/>
      <c r="C4" s="318"/>
      <c r="D4" s="319"/>
    </row>
    <row r="5" spans="1:4" ht="15.75" customHeight="1">
      <c r="A5" s="317" t="s">
        <v>1225</v>
      </c>
      <c r="B5" s="318"/>
      <c r="C5" s="318"/>
      <c r="D5" s="319"/>
    </row>
    <row r="6" spans="1:4" ht="15.75" customHeight="1">
      <c r="A6" s="317" t="s">
        <v>1223</v>
      </c>
      <c r="B6" s="318"/>
      <c r="C6" s="318"/>
      <c r="D6" s="319"/>
    </row>
    <row r="7" spans="1:4">
      <c r="A7" s="127"/>
      <c r="B7" s="28"/>
      <c r="C7" s="128"/>
      <c r="D7" s="129"/>
    </row>
    <row r="8" spans="1:4">
      <c r="A8" s="301" t="s">
        <v>0</v>
      </c>
      <c r="B8" s="302"/>
      <c r="C8" s="302"/>
      <c r="D8" s="303"/>
    </row>
    <row r="9" spans="1:4">
      <c r="A9" s="130" t="s">
        <v>1</v>
      </c>
      <c r="B9" s="119" t="s">
        <v>2</v>
      </c>
      <c r="C9" s="309" t="s">
        <v>1222</v>
      </c>
      <c r="D9" s="310"/>
    </row>
    <row r="10" spans="1:4">
      <c r="A10" s="131" t="s">
        <v>3</v>
      </c>
      <c r="B10" s="118" t="s">
        <v>4</v>
      </c>
      <c r="C10" s="315" t="s">
        <v>1186</v>
      </c>
      <c r="D10" s="316"/>
    </row>
    <row r="11" spans="1:4">
      <c r="A11" s="131" t="s">
        <v>5</v>
      </c>
      <c r="B11" s="118" t="s">
        <v>6</v>
      </c>
      <c r="C11" s="313" t="s">
        <v>114</v>
      </c>
      <c r="D11" s="314"/>
    </row>
    <row r="12" spans="1:4">
      <c r="A12" s="131" t="s">
        <v>7</v>
      </c>
      <c r="B12" s="118" t="s">
        <v>8</v>
      </c>
      <c r="C12" s="311">
        <v>12</v>
      </c>
      <c r="D12" s="312"/>
    </row>
    <row r="13" spans="1:4">
      <c r="A13" s="132"/>
      <c r="B13" s="29"/>
      <c r="C13" s="30"/>
      <c r="D13" s="129"/>
    </row>
    <row r="14" spans="1:4">
      <c r="A14" s="291" t="s">
        <v>28</v>
      </c>
      <c r="B14" s="292"/>
      <c r="C14" s="292"/>
      <c r="D14" s="293"/>
    </row>
    <row r="15" spans="1:4" ht="31.5" customHeight="1">
      <c r="A15" s="287" t="s">
        <v>1173</v>
      </c>
      <c r="B15" s="288"/>
      <c r="C15" s="31" t="s">
        <v>29</v>
      </c>
      <c r="D15" s="133" t="s">
        <v>111</v>
      </c>
    </row>
    <row r="16" spans="1:4">
      <c r="A16" s="289" t="s">
        <v>132</v>
      </c>
      <c r="B16" s="290"/>
      <c r="C16" s="32" t="s">
        <v>1180</v>
      </c>
      <c r="D16" s="134">
        <v>1</v>
      </c>
    </row>
    <row r="17" spans="1:4">
      <c r="A17" s="326"/>
      <c r="B17" s="327"/>
      <c r="C17" s="328"/>
      <c r="D17" s="129"/>
    </row>
    <row r="18" spans="1:4">
      <c r="A18" s="365" t="s">
        <v>9</v>
      </c>
      <c r="B18" s="366"/>
      <c r="C18" s="366"/>
      <c r="D18" s="367"/>
    </row>
    <row r="19" spans="1:4" ht="31">
      <c r="A19" s="135">
        <v>1</v>
      </c>
      <c r="B19" s="351" t="s">
        <v>10</v>
      </c>
      <c r="C19" s="352"/>
      <c r="D19" s="136" t="s">
        <v>133</v>
      </c>
    </row>
    <row r="20" spans="1:4">
      <c r="A20" s="135">
        <v>2</v>
      </c>
      <c r="B20" s="351" t="s">
        <v>30</v>
      </c>
      <c r="C20" s="352"/>
      <c r="D20" s="137" t="s">
        <v>134</v>
      </c>
    </row>
    <row r="21" spans="1:4" ht="15.75" customHeight="1">
      <c r="A21" s="135">
        <v>3</v>
      </c>
      <c r="B21" s="356" t="s">
        <v>1229</v>
      </c>
      <c r="C21" s="357"/>
      <c r="D21" s="138">
        <v>2661.51</v>
      </c>
    </row>
    <row r="22" spans="1:4">
      <c r="A22" s="135">
        <v>4</v>
      </c>
      <c r="B22" s="351" t="s">
        <v>11</v>
      </c>
      <c r="C22" s="352"/>
      <c r="D22" s="139" t="str">
        <f>C11</f>
        <v>SEEAC/MT</v>
      </c>
    </row>
    <row r="23" spans="1:4">
      <c r="A23" s="135">
        <v>5</v>
      </c>
      <c r="B23" s="351" t="s">
        <v>12</v>
      </c>
      <c r="C23" s="352"/>
      <c r="D23" s="140">
        <v>43831</v>
      </c>
    </row>
    <row r="24" spans="1:4">
      <c r="A24" s="141"/>
      <c r="B24" s="142"/>
      <c r="C24" s="142"/>
      <c r="D24" s="129"/>
    </row>
    <row r="25" spans="1:4">
      <c r="A25" s="353" t="s">
        <v>25</v>
      </c>
      <c r="B25" s="354"/>
      <c r="C25" s="354"/>
      <c r="D25" s="355"/>
    </row>
    <row r="26" spans="1:4">
      <c r="A26" s="170">
        <v>1</v>
      </c>
      <c r="B26" s="337" t="s">
        <v>13</v>
      </c>
      <c r="C26" s="324"/>
      <c r="D26" s="144" t="s">
        <v>14</v>
      </c>
    </row>
    <row r="27" spans="1:4">
      <c r="A27" s="145" t="s">
        <v>1</v>
      </c>
      <c r="B27" s="338" t="s">
        <v>1230</v>
      </c>
      <c r="C27" s="339"/>
      <c r="D27" s="146">
        <f>(D21/220)*220</f>
        <v>2661.51</v>
      </c>
    </row>
    <row r="28" spans="1:4">
      <c r="A28" s="145" t="s">
        <v>3</v>
      </c>
      <c r="B28" s="338" t="s">
        <v>89</v>
      </c>
      <c r="C28" s="339"/>
      <c r="D28" s="146"/>
    </row>
    <row r="29" spans="1:4">
      <c r="A29" s="145" t="s">
        <v>5</v>
      </c>
      <c r="B29" s="338" t="s">
        <v>90</v>
      </c>
      <c r="C29" s="339"/>
      <c r="D29" s="146"/>
    </row>
    <row r="30" spans="1:4">
      <c r="A30" s="145" t="s">
        <v>7</v>
      </c>
      <c r="B30" s="338" t="s">
        <v>91</v>
      </c>
      <c r="C30" s="339"/>
      <c r="D30" s="146"/>
    </row>
    <row r="31" spans="1:4">
      <c r="A31" s="145" t="s">
        <v>15</v>
      </c>
      <c r="B31" s="338" t="s">
        <v>92</v>
      </c>
      <c r="C31" s="339"/>
      <c r="D31" s="146"/>
    </row>
    <row r="32" spans="1:4">
      <c r="A32" s="145" t="s">
        <v>16</v>
      </c>
      <c r="B32" s="349" t="s">
        <v>127</v>
      </c>
      <c r="C32" s="350"/>
      <c r="D32" s="146">
        <v>51.97</v>
      </c>
    </row>
    <row r="33" spans="1:4">
      <c r="A33" s="147" t="s">
        <v>17</v>
      </c>
      <c r="B33" s="338" t="s">
        <v>1183</v>
      </c>
      <c r="C33" s="339"/>
      <c r="D33" s="146"/>
    </row>
    <row r="34" spans="1:4" ht="15.75" customHeight="1">
      <c r="A34" s="322" t="s">
        <v>93</v>
      </c>
      <c r="B34" s="323"/>
      <c r="C34" s="324"/>
      <c r="D34" s="148">
        <f>SUM(D27:D33)</f>
        <v>2713.48</v>
      </c>
    </row>
    <row r="35" spans="1:4">
      <c r="A35" s="141"/>
      <c r="B35" s="142"/>
      <c r="C35" s="142"/>
      <c r="D35" s="129"/>
    </row>
    <row r="36" spans="1:4">
      <c r="A36" s="272" t="s">
        <v>65</v>
      </c>
      <c r="B36" s="273"/>
      <c r="C36" s="273"/>
      <c r="D36" s="274"/>
    </row>
    <row r="37" spans="1:4">
      <c r="A37" s="340" t="s">
        <v>31</v>
      </c>
      <c r="B37" s="341"/>
      <c r="C37" s="341"/>
      <c r="D37" s="342"/>
    </row>
    <row r="38" spans="1:4">
      <c r="A38" s="170" t="s">
        <v>32</v>
      </c>
      <c r="B38" s="343" t="s">
        <v>33</v>
      </c>
      <c r="C38" s="344"/>
      <c r="D38" s="144" t="s">
        <v>14</v>
      </c>
    </row>
    <row r="39" spans="1:4">
      <c r="A39" s="145" t="s">
        <v>1</v>
      </c>
      <c r="B39" s="345" t="s">
        <v>26</v>
      </c>
      <c r="C39" s="346"/>
      <c r="D39" s="146">
        <f>D34/12</f>
        <v>226.12333333333333</v>
      </c>
    </row>
    <row r="40" spans="1:4">
      <c r="A40" s="145" t="s">
        <v>3</v>
      </c>
      <c r="B40" s="347" t="s">
        <v>94</v>
      </c>
      <c r="C40" s="348"/>
      <c r="D40" s="146">
        <f>D34/12</f>
        <v>226.12333333333333</v>
      </c>
    </row>
    <row r="41" spans="1:4">
      <c r="A41" s="145" t="s">
        <v>5</v>
      </c>
      <c r="B41" s="345" t="s">
        <v>95</v>
      </c>
      <c r="C41" s="346"/>
      <c r="D41" s="146">
        <f>D40/3</f>
        <v>75.37444444444445</v>
      </c>
    </row>
    <row r="42" spans="1:4" ht="15.75" customHeight="1">
      <c r="A42" s="322" t="s">
        <v>93</v>
      </c>
      <c r="B42" s="323"/>
      <c r="C42" s="324"/>
      <c r="D42" s="148">
        <f>SUM(D39:D41)</f>
        <v>527.62111111111108</v>
      </c>
    </row>
    <row r="43" spans="1:4">
      <c r="A43" s="141"/>
      <c r="B43" s="142"/>
      <c r="C43" s="142"/>
      <c r="D43" s="129"/>
    </row>
    <row r="44" spans="1:4" ht="32.25" customHeight="1">
      <c r="A44" s="329" t="s">
        <v>34</v>
      </c>
      <c r="B44" s="330"/>
      <c r="C44" s="330"/>
      <c r="D44" s="331"/>
    </row>
    <row r="45" spans="1:4">
      <c r="A45" s="170" t="s">
        <v>35</v>
      </c>
      <c r="B45" s="169" t="s">
        <v>36</v>
      </c>
      <c r="C45" s="169" t="s">
        <v>37</v>
      </c>
      <c r="D45" s="144" t="s">
        <v>14</v>
      </c>
    </row>
    <row r="46" spans="1:4">
      <c r="A46" s="145" t="s">
        <v>1</v>
      </c>
      <c r="B46" s="34" t="s">
        <v>38</v>
      </c>
      <c r="C46" s="35">
        <v>0.2</v>
      </c>
      <c r="D46" s="146">
        <f>(D34+D42)*C46</f>
        <v>648.22022222222222</v>
      </c>
    </row>
    <row r="47" spans="1:4">
      <c r="A47" s="145" t="s">
        <v>3</v>
      </c>
      <c r="B47" s="34" t="s">
        <v>39</v>
      </c>
      <c r="C47" s="35">
        <v>2.5000000000000001E-2</v>
      </c>
      <c r="D47" s="146">
        <f>(D34+D42)*C47</f>
        <v>81.027527777777777</v>
      </c>
    </row>
    <row r="48" spans="1:4" ht="31">
      <c r="A48" s="145" t="s">
        <v>5</v>
      </c>
      <c r="B48" s="34" t="s">
        <v>124</v>
      </c>
      <c r="C48" s="36">
        <v>0.03</v>
      </c>
      <c r="D48" s="146">
        <f>(D34+D42)*C48</f>
        <v>97.233033333333324</v>
      </c>
    </row>
    <row r="49" spans="1:4">
      <c r="A49" s="145" t="s">
        <v>7</v>
      </c>
      <c r="B49" s="34" t="s">
        <v>40</v>
      </c>
      <c r="C49" s="35">
        <v>1.4999999999999999E-2</v>
      </c>
      <c r="D49" s="146">
        <f>(D34+D42)*C49</f>
        <v>48.616516666666662</v>
      </c>
    </row>
    <row r="50" spans="1:4">
      <c r="A50" s="145" t="s">
        <v>15</v>
      </c>
      <c r="B50" s="34" t="s">
        <v>41</v>
      </c>
      <c r="C50" s="35">
        <v>0.01</v>
      </c>
      <c r="D50" s="146">
        <f>(D34+D42)*C50</f>
        <v>32.411011111111108</v>
      </c>
    </row>
    <row r="51" spans="1:4">
      <c r="A51" s="145" t="s">
        <v>16</v>
      </c>
      <c r="B51" s="34" t="s">
        <v>42</v>
      </c>
      <c r="C51" s="35">
        <v>6.0000000000000001E-3</v>
      </c>
      <c r="D51" s="146">
        <f>(D34+D34)*C51</f>
        <v>32.56176</v>
      </c>
    </row>
    <row r="52" spans="1:4">
      <c r="A52" s="145" t="s">
        <v>17</v>
      </c>
      <c r="B52" s="34" t="s">
        <v>43</v>
      </c>
      <c r="C52" s="35">
        <v>2E-3</v>
      </c>
      <c r="D52" s="146">
        <f>(D34+D42)*C52</f>
        <v>6.482202222222222</v>
      </c>
    </row>
    <row r="53" spans="1:4" ht="15.75" customHeight="1">
      <c r="A53" s="332" t="s">
        <v>96</v>
      </c>
      <c r="B53" s="333"/>
      <c r="C53" s="37">
        <f>SUM(C46:C52)</f>
        <v>0.28800000000000003</v>
      </c>
      <c r="D53" s="149">
        <f>(D34+D42)*C53</f>
        <v>933.43712000000005</v>
      </c>
    </row>
    <row r="54" spans="1:4">
      <c r="A54" s="145" t="s">
        <v>18</v>
      </c>
      <c r="B54" s="34" t="s">
        <v>44</v>
      </c>
      <c r="C54" s="35">
        <v>0.08</v>
      </c>
      <c r="D54" s="146">
        <f>(D34+D42)*C54</f>
        <v>259.28808888888886</v>
      </c>
    </row>
    <row r="55" spans="1:4" ht="15.75" customHeight="1">
      <c r="A55" s="322" t="s">
        <v>97</v>
      </c>
      <c r="B55" s="324"/>
      <c r="C55" s="35">
        <f>SUM(C53:C54)</f>
        <v>0.36800000000000005</v>
      </c>
      <c r="D55" s="148">
        <f>SUM(D53:D54)</f>
        <v>1192.725208888889</v>
      </c>
    </row>
    <row r="56" spans="1:4">
      <c r="A56" s="141"/>
      <c r="B56" s="142"/>
      <c r="C56" s="142"/>
      <c r="D56" s="129"/>
    </row>
    <row r="57" spans="1:4">
      <c r="A57" s="334" t="s">
        <v>45</v>
      </c>
      <c r="B57" s="335"/>
      <c r="C57" s="335"/>
      <c r="D57" s="336"/>
    </row>
    <row r="58" spans="1:4">
      <c r="A58" s="170" t="s">
        <v>46</v>
      </c>
      <c r="B58" s="337" t="s">
        <v>19</v>
      </c>
      <c r="C58" s="324"/>
      <c r="D58" s="144" t="s">
        <v>14</v>
      </c>
    </row>
    <row r="59" spans="1:4">
      <c r="A59" s="145" t="s">
        <v>1</v>
      </c>
      <c r="B59" s="338" t="s">
        <v>1245</v>
      </c>
      <c r="C59" s="339"/>
      <c r="D59" s="146">
        <f>(4.1*2*22)-(D21*6%)</f>
        <v>20.70939999999996</v>
      </c>
    </row>
    <row r="60" spans="1:4">
      <c r="A60" s="145" t="s">
        <v>3</v>
      </c>
      <c r="B60" s="338" t="s">
        <v>1241</v>
      </c>
      <c r="C60" s="339"/>
      <c r="D60" s="146">
        <f>(15*22)-(15*22*5%)</f>
        <v>313.5</v>
      </c>
    </row>
    <row r="61" spans="1:4" ht="15.75" customHeight="1">
      <c r="A61" s="145" t="s">
        <v>5</v>
      </c>
      <c r="B61" s="338" t="s">
        <v>1240</v>
      </c>
      <c r="C61" s="339"/>
      <c r="D61" s="146">
        <v>110</v>
      </c>
    </row>
    <row r="62" spans="1:4">
      <c r="A62" s="145" t="s">
        <v>7</v>
      </c>
      <c r="B62" s="338" t="s">
        <v>75</v>
      </c>
      <c r="C62" s="339"/>
      <c r="D62" s="146"/>
    </row>
    <row r="63" spans="1:4" ht="15.75" customHeight="1">
      <c r="A63" s="322" t="s">
        <v>93</v>
      </c>
      <c r="B63" s="323"/>
      <c r="C63" s="324"/>
      <c r="D63" s="148">
        <f>SUM(D59:D62)</f>
        <v>444.20939999999996</v>
      </c>
    </row>
    <row r="64" spans="1:4">
      <c r="A64" s="141"/>
      <c r="B64" s="142"/>
      <c r="C64" s="142"/>
      <c r="D64" s="129"/>
    </row>
    <row r="65" spans="1:4">
      <c r="A65" s="277" t="s">
        <v>47</v>
      </c>
      <c r="B65" s="278"/>
      <c r="C65" s="278"/>
      <c r="D65" s="279"/>
    </row>
    <row r="66" spans="1:4">
      <c r="A66" s="170">
        <v>2</v>
      </c>
      <c r="B66" s="320" t="s">
        <v>48</v>
      </c>
      <c r="C66" s="321"/>
      <c r="D66" s="144" t="s">
        <v>14</v>
      </c>
    </row>
    <row r="67" spans="1:4">
      <c r="A67" s="145" t="s">
        <v>32</v>
      </c>
      <c r="B67" s="263" t="s">
        <v>33</v>
      </c>
      <c r="C67" s="263"/>
      <c r="D67" s="150">
        <f>D42</f>
        <v>527.62111111111108</v>
      </c>
    </row>
    <row r="68" spans="1:4">
      <c r="A68" s="145" t="s">
        <v>35</v>
      </c>
      <c r="B68" s="263" t="s">
        <v>36</v>
      </c>
      <c r="C68" s="263"/>
      <c r="D68" s="150">
        <f>D55</f>
        <v>1192.725208888889</v>
      </c>
    </row>
    <row r="69" spans="1:4">
      <c r="A69" s="147" t="s">
        <v>46</v>
      </c>
      <c r="B69" s="263" t="s">
        <v>19</v>
      </c>
      <c r="C69" s="263"/>
      <c r="D69" s="150">
        <f>D63</f>
        <v>444.20939999999996</v>
      </c>
    </row>
    <row r="70" spans="1:4" ht="15.75" customHeight="1">
      <c r="A70" s="267" t="s">
        <v>93</v>
      </c>
      <c r="B70" s="264"/>
      <c r="C70" s="264"/>
      <c r="D70" s="151">
        <f>SUM(D67:D69)</f>
        <v>2164.5557200000003</v>
      </c>
    </row>
    <row r="71" spans="1:4">
      <c r="A71" s="152"/>
      <c r="B71" s="142"/>
      <c r="C71" s="142"/>
      <c r="D71" s="129"/>
    </row>
    <row r="72" spans="1:4">
      <c r="A72" s="283" t="s">
        <v>49</v>
      </c>
      <c r="B72" s="284"/>
      <c r="C72" s="284"/>
      <c r="D72" s="285"/>
    </row>
    <row r="73" spans="1:4">
      <c r="A73" s="170">
        <v>3</v>
      </c>
      <c r="B73" s="264" t="s">
        <v>23</v>
      </c>
      <c r="C73" s="264"/>
      <c r="D73" s="144" t="s">
        <v>14</v>
      </c>
    </row>
    <row r="74" spans="1:4">
      <c r="A74" s="145" t="s">
        <v>1</v>
      </c>
      <c r="B74" s="275" t="s">
        <v>50</v>
      </c>
      <c r="C74" s="275"/>
      <c r="D74" s="146">
        <f>(D34+D70-D53)/12</f>
        <v>328.71654999999998</v>
      </c>
    </row>
    <row r="75" spans="1:4">
      <c r="A75" s="145" t="s">
        <v>3</v>
      </c>
      <c r="B75" s="263" t="s">
        <v>51</v>
      </c>
      <c r="C75" s="263"/>
      <c r="D75" s="153">
        <f>D74*8%</f>
        <v>26.297324</v>
      </c>
    </row>
    <row r="76" spans="1:4">
      <c r="A76" s="145" t="s">
        <v>5</v>
      </c>
      <c r="B76" s="263" t="s">
        <v>52</v>
      </c>
      <c r="C76" s="263"/>
      <c r="D76" s="153">
        <f>(D54*50%)</f>
        <v>129.64404444444443</v>
      </c>
    </row>
    <row r="77" spans="1:4" ht="15.75" customHeight="1">
      <c r="A77" s="286" t="s">
        <v>99</v>
      </c>
      <c r="B77" s="276"/>
      <c r="C77" s="276"/>
      <c r="D77" s="148">
        <f>(D74+D76)*37.71%</f>
        <v>172.84778016499999</v>
      </c>
    </row>
    <row r="78" spans="1:4">
      <c r="A78" s="145" t="s">
        <v>7</v>
      </c>
      <c r="B78" s="275" t="s">
        <v>100</v>
      </c>
      <c r="C78" s="275"/>
      <c r="D78" s="153">
        <f>(D34+D70)/12</f>
        <v>406.50297666666665</v>
      </c>
    </row>
    <row r="79" spans="1:4" ht="31.5" customHeight="1">
      <c r="A79" s="145" t="s">
        <v>15</v>
      </c>
      <c r="B79" s="263" t="s">
        <v>53</v>
      </c>
      <c r="C79" s="263"/>
      <c r="D79" s="146">
        <f>(D78*C55)</f>
        <v>149.59309541333334</v>
      </c>
    </row>
    <row r="80" spans="1:4">
      <c r="A80" s="145" t="s">
        <v>16</v>
      </c>
      <c r="B80" s="263" t="s">
        <v>54</v>
      </c>
      <c r="C80" s="263"/>
      <c r="D80" s="146">
        <f>D76</f>
        <v>129.64404444444443</v>
      </c>
    </row>
    <row r="81" spans="1:6" ht="15.75" customHeight="1">
      <c r="A81" s="286" t="s">
        <v>101</v>
      </c>
      <c r="B81" s="276"/>
      <c r="C81" s="276"/>
      <c r="D81" s="148">
        <f>(D78+D80)*37.71%</f>
        <v>202.18104166099999</v>
      </c>
    </row>
    <row r="82" spans="1:6" ht="15.75" customHeight="1">
      <c r="A82" s="267" t="s">
        <v>93</v>
      </c>
      <c r="B82" s="264"/>
      <c r="C82" s="264"/>
      <c r="D82" s="154">
        <f>(D77+D81)-5.76</f>
        <v>369.26882182600002</v>
      </c>
    </row>
    <row r="83" spans="1:6">
      <c r="A83" s="141"/>
      <c r="B83" s="142"/>
      <c r="C83" s="142"/>
      <c r="D83" s="129"/>
    </row>
    <row r="84" spans="1:6">
      <c r="A84" s="283" t="s">
        <v>55</v>
      </c>
      <c r="B84" s="284"/>
      <c r="C84" s="284"/>
      <c r="D84" s="285"/>
    </row>
    <row r="85" spans="1:6">
      <c r="A85" s="277" t="s">
        <v>56</v>
      </c>
      <c r="B85" s="278"/>
      <c r="C85" s="278"/>
      <c r="D85" s="279"/>
    </row>
    <row r="86" spans="1:6">
      <c r="A86" s="170" t="s">
        <v>20</v>
      </c>
      <c r="B86" s="264" t="s">
        <v>57</v>
      </c>
      <c r="C86" s="264"/>
      <c r="D86" s="144" t="s">
        <v>14</v>
      </c>
      <c r="F86" s="33"/>
    </row>
    <row r="87" spans="1:6">
      <c r="A87" s="145" t="s">
        <v>1</v>
      </c>
      <c r="B87" s="263" t="s">
        <v>58</v>
      </c>
      <c r="C87" s="263"/>
      <c r="D87" s="155"/>
    </row>
    <row r="88" spans="1:6">
      <c r="A88" s="145" t="s">
        <v>3</v>
      </c>
      <c r="B88" s="263" t="s">
        <v>146</v>
      </c>
      <c r="C88" s="263"/>
      <c r="D88" s="156">
        <f>(D34+D70+D82)/30*29.1991/12</f>
        <v>425.6015834645321</v>
      </c>
    </row>
    <row r="89" spans="1:6">
      <c r="A89" s="145" t="s">
        <v>5</v>
      </c>
      <c r="B89" s="263" t="s">
        <v>59</v>
      </c>
      <c r="C89" s="263"/>
      <c r="D89" s="150"/>
    </row>
    <row r="90" spans="1:6">
      <c r="A90" s="145" t="s">
        <v>7</v>
      </c>
      <c r="B90" s="263" t="s">
        <v>27</v>
      </c>
      <c r="C90" s="263"/>
      <c r="D90" s="150"/>
    </row>
    <row r="91" spans="1:6">
      <c r="A91" s="145" t="s">
        <v>15</v>
      </c>
      <c r="B91" s="263" t="s">
        <v>102</v>
      </c>
      <c r="C91" s="263"/>
      <c r="D91" s="150"/>
    </row>
    <row r="92" spans="1:6">
      <c r="A92" s="147" t="s">
        <v>16</v>
      </c>
      <c r="B92" s="263" t="s">
        <v>24</v>
      </c>
      <c r="C92" s="263"/>
      <c r="D92" s="157"/>
    </row>
    <row r="93" spans="1:6" ht="15.75" customHeight="1">
      <c r="A93" s="267" t="s">
        <v>97</v>
      </c>
      <c r="B93" s="264"/>
      <c r="C93" s="264"/>
      <c r="D93" s="151">
        <f>SUM(D87:D92)</f>
        <v>425.6015834645321</v>
      </c>
    </row>
    <row r="94" spans="1:6">
      <c r="A94" s="141"/>
      <c r="B94" s="142"/>
      <c r="C94" s="142"/>
      <c r="D94" s="129"/>
    </row>
    <row r="95" spans="1:6">
      <c r="A95" s="277" t="s">
        <v>60</v>
      </c>
      <c r="B95" s="278"/>
      <c r="C95" s="278"/>
      <c r="D95" s="279"/>
    </row>
    <row r="96" spans="1:6">
      <c r="A96" s="172" t="s">
        <v>21</v>
      </c>
      <c r="B96" s="264" t="s">
        <v>61</v>
      </c>
      <c r="C96" s="264"/>
      <c r="D96" s="159" t="s">
        <v>14</v>
      </c>
    </row>
    <row r="97" spans="1:4">
      <c r="A97" s="160" t="s">
        <v>1</v>
      </c>
      <c r="B97" s="263" t="s">
        <v>103</v>
      </c>
      <c r="C97" s="263"/>
      <c r="D97" s="161"/>
    </row>
    <row r="98" spans="1:4" ht="15.75" customHeight="1">
      <c r="A98" s="267" t="s">
        <v>93</v>
      </c>
      <c r="B98" s="264"/>
      <c r="C98" s="264"/>
      <c r="D98" s="162">
        <v>0</v>
      </c>
    </row>
    <row r="99" spans="1:4">
      <c r="A99" s="141"/>
      <c r="B99" s="142"/>
      <c r="C99" s="142"/>
      <c r="D99" s="129"/>
    </row>
    <row r="100" spans="1:4">
      <c r="A100" s="280" t="s">
        <v>62</v>
      </c>
      <c r="B100" s="281"/>
      <c r="C100" s="281"/>
      <c r="D100" s="282"/>
    </row>
    <row r="101" spans="1:4">
      <c r="A101" s="170">
        <v>4</v>
      </c>
      <c r="B101" s="276" t="s">
        <v>63</v>
      </c>
      <c r="C101" s="276"/>
      <c r="D101" s="144" t="s">
        <v>14</v>
      </c>
    </row>
    <row r="102" spans="1:4">
      <c r="A102" s="145" t="s">
        <v>20</v>
      </c>
      <c r="B102" s="263" t="s">
        <v>57</v>
      </c>
      <c r="C102" s="263"/>
      <c r="D102" s="150">
        <f>D93</f>
        <v>425.6015834645321</v>
      </c>
    </row>
    <row r="103" spans="1:4">
      <c r="A103" s="147" t="s">
        <v>21</v>
      </c>
      <c r="B103" s="263" t="s">
        <v>61</v>
      </c>
      <c r="C103" s="263"/>
      <c r="D103" s="150"/>
    </row>
    <row r="104" spans="1:4" ht="15.75" customHeight="1">
      <c r="A104" s="267" t="s">
        <v>93</v>
      </c>
      <c r="B104" s="264"/>
      <c r="C104" s="264"/>
      <c r="D104" s="151">
        <f>SUM(D102:D103)</f>
        <v>425.6015834645321</v>
      </c>
    </row>
    <row r="105" spans="1:4">
      <c r="A105" s="141"/>
      <c r="B105" s="142"/>
      <c r="C105" s="142"/>
      <c r="D105" s="129"/>
    </row>
    <row r="106" spans="1:4" ht="16" thickBot="1">
      <c r="A106" s="272" t="s">
        <v>66</v>
      </c>
      <c r="B106" s="273"/>
      <c r="C106" s="273"/>
      <c r="D106" s="274"/>
    </row>
    <row r="107" spans="1:4" ht="16" thickBot="1">
      <c r="A107" s="173">
        <v>5</v>
      </c>
      <c r="B107" s="264" t="s">
        <v>104</v>
      </c>
      <c r="C107" s="264"/>
      <c r="D107" s="144" t="s">
        <v>14</v>
      </c>
    </row>
    <row r="108" spans="1:4" ht="16" thickBot="1">
      <c r="A108" s="120" t="s">
        <v>1</v>
      </c>
      <c r="B108" s="263" t="s">
        <v>105</v>
      </c>
      <c r="C108" s="263"/>
      <c r="D108" s="146">
        <f>UNIFORMES!E46</f>
        <v>69.279166666666654</v>
      </c>
    </row>
    <row r="109" spans="1:4" ht="16" thickBot="1">
      <c r="A109" s="120" t="s">
        <v>3</v>
      </c>
      <c r="B109" s="263" t="s">
        <v>147</v>
      </c>
      <c r="C109" s="263"/>
      <c r="D109" s="146">
        <f>(0.47*220)</f>
        <v>103.39999999999999</v>
      </c>
    </row>
    <row r="110" spans="1:4" ht="16" thickBot="1">
      <c r="A110" s="120" t="s">
        <v>5</v>
      </c>
      <c r="B110" s="263" t="s">
        <v>148</v>
      </c>
      <c r="C110" s="263"/>
      <c r="D110" s="146">
        <f>(0.91*220)</f>
        <v>200.20000000000002</v>
      </c>
    </row>
    <row r="111" spans="1:4">
      <c r="A111" s="121" t="s">
        <v>7</v>
      </c>
      <c r="B111" s="263" t="s">
        <v>106</v>
      </c>
      <c r="C111" s="263"/>
      <c r="D111" s="146"/>
    </row>
    <row r="112" spans="1:4" ht="16.5" customHeight="1">
      <c r="A112" s="267" t="s">
        <v>97</v>
      </c>
      <c r="B112" s="264"/>
      <c r="C112" s="264"/>
      <c r="D112" s="148">
        <f>SUM(D108:D111)</f>
        <v>372.87916666666666</v>
      </c>
    </row>
    <row r="113" spans="1:4">
      <c r="A113" s="141"/>
      <c r="B113" s="142"/>
      <c r="C113" s="142"/>
      <c r="D113" s="129"/>
    </row>
    <row r="114" spans="1:4">
      <c r="A114" s="269" t="s">
        <v>213</v>
      </c>
      <c r="B114" s="270"/>
      <c r="C114" s="270"/>
      <c r="D114" s="271"/>
    </row>
    <row r="115" spans="1:4">
      <c r="A115" s="170">
        <v>6</v>
      </c>
      <c r="B115" s="171" t="s">
        <v>167</v>
      </c>
      <c r="C115" s="169" t="s">
        <v>37</v>
      </c>
      <c r="D115" s="144" t="s">
        <v>14</v>
      </c>
    </row>
    <row r="116" spans="1:4">
      <c r="A116" s="267" t="s">
        <v>97</v>
      </c>
      <c r="B116" s="264"/>
      <c r="C116" s="38">
        <v>0.23449999999999999</v>
      </c>
      <c r="D116" s="151">
        <f>C116*D125</f>
        <v>1417.736650963963</v>
      </c>
    </row>
    <row r="117" spans="1:4">
      <c r="A117" s="141"/>
      <c r="B117" s="142"/>
      <c r="C117" s="142"/>
      <c r="D117" s="129"/>
    </row>
    <row r="118" spans="1:4">
      <c r="A118" s="272" t="s">
        <v>107</v>
      </c>
      <c r="B118" s="273"/>
      <c r="C118" s="273"/>
      <c r="D118" s="274"/>
    </row>
    <row r="119" spans="1:4">
      <c r="A119" s="170"/>
      <c r="B119" s="264" t="s">
        <v>64</v>
      </c>
      <c r="C119" s="264"/>
      <c r="D119" s="144" t="s">
        <v>14</v>
      </c>
    </row>
    <row r="120" spans="1:4">
      <c r="A120" s="170" t="s">
        <v>1</v>
      </c>
      <c r="B120" s="263" t="s">
        <v>25</v>
      </c>
      <c r="C120" s="263"/>
      <c r="D120" s="163">
        <f>D34</f>
        <v>2713.48</v>
      </c>
    </row>
    <row r="121" spans="1:4">
      <c r="A121" s="170" t="s">
        <v>3</v>
      </c>
      <c r="B121" s="263" t="s">
        <v>65</v>
      </c>
      <c r="C121" s="263"/>
      <c r="D121" s="163">
        <f>D70</f>
        <v>2164.5557200000003</v>
      </c>
    </row>
    <row r="122" spans="1:4">
      <c r="A122" s="170" t="s">
        <v>5</v>
      </c>
      <c r="B122" s="263" t="s">
        <v>49</v>
      </c>
      <c r="C122" s="263"/>
      <c r="D122" s="163">
        <f>D82</f>
        <v>369.26882182600002</v>
      </c>
    </row>
    <row r="123" spans="1:4">
      <c r="A123" s="170" t="s">
        <v>7</v>
      </c>
      <c r="B123" s="275" t="s">
        <v>55</v>
      </c>
      <c r="C123" s="275"/>
      <c r="D123" s="163">
        <f>D104</f>
        <v>425.6015834645321</v>
      </c>
    </row>
    <row r="124" spans="1:4">
      <c r="A124" s="164" t="s">
        <v>15</v>
      </c>
      <c r="B124" s="263" t="s">
        <v>66</v>
      </c>
      <c r="C124" s="263"/>
      <c r="D124" s="163">
        <f>D112</f>
        <v>372.87916666666666</v>
      </c>
    </row>
    <row r="125" spans="1:4" ht="15.75" customHeight="1">
      <c r="A125" s="267" t="s">
        <v>67</v>
      </c>
      <c r="B125" s="264"/>
      <c r="C125" s="264"/>
      <c r="D125" s="165">
        <f>SUM(D120:D124)</f>
        <v>6045.7852919571988</v>
      </c>
    </row>
    <row r="126" spans="1:4">
      <c r="A126" s="166" t="s">
        <v>16</v>
      </c>
      <c r="B126" s="268" t="s">
        <v>214</v>
      </c>
      <c r="C126" s="268"/>
      <c r="D126" s="165">
        <f>D116</f>
        <v>1417.736650963963</v>
      </c>
    </row>
    <row r="127" spans="1:4" ht="16.5" customHeight="1" thickBot="1">
      <c r="A127" s="267" t="s">
        <v>108</v>
      </c>
      <c r="B127" s="264"/>
      <c r="C127" s="264"/>
      <c r="D127" s="167">
        <f>D125+D126</f>
        <v>7463.521942921162</v>
      </c>
    </row>
    <row r="128" spans="1:4" ht="16" thickBot="1">
      <c r="A128" s="265" t="s">
        <v>1181</v>
      </c>
      <c r="B128" s="266"/>
      <c r="C128" s="266"/>
      <c r="D128" s="123">
        <f>(D34+D70+D82)/220</f>
        <v>23.851384281027272</v>
      </c>
    </row>
    <row r="129" spans="3:3">
      <c r="C129" s="17"/>
    </row>
  </sheetData>
  <mergeCells count="103">
    <mergeCell ref="A1:D1"/>
    <mergeCell ref="A2:D2"/>
    <mergeCell ref="A4:D4"/>
    <mergeCell ref="A5:D5"/>
    <mergeCell ref="A6:D6"/>
    <mergeCell ref="A8:D8"/>
    <mergeCell ref="A16:B16"/>
    <mergeCell ref="A17:C17"/>
    <mergeCell ref="B19:C19"/>
    <mergeCell ref="B20:C20"/>
    <mergeCell ref="B21:C21"/>
    <mergeCell ref="C9:D9"/>
    <mergeCell ref="C10:D10"/>
    <mergeCell ref="C11:D11"/>
    <mergeCell ref="C12:D12"/>
    <mergeCell ref="A14:D14"/>
    <mergeCell ref="A15:B15"/>
    <mergeCell ref="B29:C29"/>
    <mergeCell ref="B30:C30"/>
    <mergeCell ref="B31:C31"/>
    <mergeCell ref="B32:C32"/>
    <mergeCell ref="B33:C33"/>
    <mergeCell ref="A34:C34"/>
    <mergeCell ref="B22:C22"/>
    <mergeCell ref="B23:C23"/>
    <mergeCell ref="A25:D25"/>
    <mergeCell ref="B26:C26"/>
    <mergeCell ref="B27:C27"/>
    <mergeCell ref="B28:C28"/>
    <mergeCell ref="A42:C42"/>
    <mergeCell ref="A44:D44"/>
    <mergeCell ref="A53:B53"/>
    <mergeCell ref="A55:B55"/>
    <mergeCell ref="A57:D57"/>
    <mergeCell ref="B58:C58"/>
    <mergeCell ref="A36:D36"/>
    <mergeCell ref="A37:D37"/>
    <mergeCell ref="B38:C38"/>
    <mergeCell ref="B39:C39"/>
    <mergeCell ref="B40:C40"/>
    <mergeCell ref="B41:C41"/>
    <mergeCell ref="A72:D72"/>
    <mergeCell ref="B73:C73"/>
    <mergeCell ref="B74:C74"/>
    <mergeCell ref="B75:C75"/>
    <mergeCell ref="B76:C76"/>
    <mergeCell ref="A77:C77"/>
    <mergeCell ref="A65:D65"/>
    <mergeCell ref="B66:C66"/>
    <mergeCell ref="B67:C67"/>
    <mergeCell ref="B68:C68"/>
    <mergeCell ref="B69:C69"/>
    <mergeCell ref="A70:C70"/>
    <mergeCell ref="A85:D85"/>
    <mergeCell ref="B86:C86"/>
    <mergeCell ref="B87:C87"/>
    <mergeCell ref="B88:C88"/>
    <mergeCell ref="B89:C89"/>
    <mergeCell ref="B90:C90"/>
    <mergeCell ref="B78:C78"/>
    <mergeCell ref="B79:C79"/>
    <mergeCell ref="B80:C80"/>
    <mergeCell ref="A81:C81"/>
    <mergeCell ref="A82:C82"/>
    <mergeCell ref="A84:D84"/>
    <mergeCell ref="B110:C110"/>
    <mergeCell ref="B111:C111"/>
    <mergeCell ref="A98:C98"/>
    <mergeCell ref="A100:D100"/>
    <mergeCell ref="B101:C101"/>
    <mergeCell ref="B102:C102"/>
    <mergeCell ref="B103:C103"/>
    <mergeCell ref="A104:C104"/>
    <mergeCell ref="B91:C91"/>
    <mergeCell ref="B92:C92"/>
    <mergeCell ref="A93:C93"/>
    <mergeCell ref="A95:D95"/>
    <mergeCell ref="B96:C96"/>
    <mergeCell ref="B97:C97"/>
    <mergeCell ref="A63:C63"/>
    <mergeCell ref="B62:C62"/>
    <mergeCell ref="B61:C61"/>
    <mergeCell ref="B60:C60"/>
    <mergeCell ref="B59:C59"/>
    <mergeCell ref="A18:D18"/>
    <mergeCell ref="A127:C127"/>
    <mergeCell ref="A128:C128"/>
    <mergeCell ref="B121:C121"/>
    <mergeCell ref="B122:C122"/>
    <mergeCell ref="B123:C123"/>
    <mergeCell ref="B124:C124"/>
    <mergeCell ref="A125:C125"/>
    <mergeCell ref="B126:C126"/>
    <mergeCell ref="A112:C112"/>
    <mergeCell ref="A114:D114"/>
    <mergeCell ref="A116:B116"/>
    <mergeCell ref="A118:D118"/>
    <mergeCell ref="B119:C119"/>
    <mergeCell ref="B120:C120"/>
    <mergeCell ref="A106:D106"/>
    <mergeCell ref="B107:C107"/>
    <mergeCell ref="B108:C108"/>
    <mergeCell ref="B109:C10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6"/>
  <dimension ref="A1:F129"/>
  <sheetViews>
    <sheetView workbookViewId="0">
      <selection activeCell="I10" sqref="I10"/>
    </sheetView>
  </sheetViews>
  <sheetFormatPr defaultColWidth="9.1796875" defaultRowHeight="15.5"/>
  <cols>
    <col min="1" max="1" width="3.81640625" style="16" bestFit="1" customWidth="1"/>
    <col min="2" max="2" width="70.453125" style="16" bestFit="1" customWidth="1"/>
    <col min="3" max="3" width="22.1796875" style="16" bestFit="1" customWidth="1"/>
    <col min="4" max="4" width="21.453125" style="16" bestFit="1" customWidth="1"/>
    <col min="5" max="5" width="14.7265625" style="16" customWidth="1"/>
    <col min="6" max="6" width="12" style="16" customWidth="1"/>
    <col min="7" max="7" width="15.1796875" style="16" customWidth="1"/>
    <col min="8" max="16384" width="9.1796875" style="16"/>
  </cols>
  <sheetData>
    <row r="1" spans="1:4">
      <c r="A1" s="260" t="s">
        <v>1254</v>
      </c>
      <c r="B1" s="261"/>
      <c r="C1" s="261"/>
      <c r="D1" s="262"/>
    </row>
    <row r="2" spans="1:4">
      <c r="A2" s="306" t="s">
        <v>113</v>
      </c>
      <c r="B2" s="307"/>
      <c r="C2" s="307"/>
      <c r="D2" s="308"/>
    </row>
    <row r="3" spans="1:4">
      <c r="A3" s="124"/>
      <c r="B3" s="125"/>
      <c r="C3" s="125"/>
      <c r="D3" s="126"/>
    </row>
    <row r="4" spans="1:4">
      <c r="A4" s="317" t="s">
        <v>109</v>
      </c>
      <c r="B4" s="318"/>
      <c r="C4" s="318"/>
      <c r="D4" s="319"/>
    </row>
    <row r="5" spans="1:4" ht="15.75" customHeight="1">
      <c r="A5" s="317" t="s">
        <v>1225</v>
      </c>
      <c r="B5" s="318"/>
      <c r="C5" s="318"/>
      <c r="D5" s="319"/>
    </row>
    <row r="6" spans="1:4" ht="15.75" customHeight="1">
      <c r="A6" s="317" t="s">
        <v>1223</v>
      </c>
      <c r="B6" s="318"/>
      <c r="C6" s="318"/>
      <c r="D6" s="319"/>
    </row>
    <row r="7" spans="1:4">
      <c r="A7" s="127"/>
      <c r="B7" s="28"/>
      <c r="C7" s="128"/>
      <c r="D7" s="129"/>
    </row>
    <row r="8" spans="1:4">
      <c r="A8" s="301" t="s">
        <v>0</v>
      </c>
      <c r="B8" s="302"/>
      <c r="C8" s="302"/>
      <c r="D8" s="303"/>
    </row>
    <row r="9" spans="1:4">
      <c r="A9" s="130" t="s">
        <v>1</v>
      </c>
      <c r="B9" s="119" t="s">
        <v>2</v>
      </c>
      <c r="C9" s="309" t="s">
        <v>1222</v>
      </c>
      <c r="D9" s="310"/>
    </row>
    <row r="10" spans="1:4">
      <c r="A10" s="131" t="s">
        <v>3</v>
      </c>
      <c r="B10" s="118" t="s">
        <v>4</v>
      </c>
      <c r="C10" s="315" t="s">
        <v>1187</v>
      </c>
      <c r="D10" s="316"/>
    </row>
    <row r="11" spans="1:4">
      <c r="A11" s="131" t="s">
        <v>5</v>
      </c>
      <c r="B11" s="118" t="s">
        <v>6</v>
      </c>
      <c r="C11" s="313" t="s">
        <v>114</v>
      </c>
      <c r="D11" s="314"/>
    </row>
    <row r="12" spans="1:4">
      <c r="A12" s="131" t="s">
        <v>7</v>
      </c>
      <c r="B12" s="118" t="s">
        <v>8</v>
      </c>
      <c r="C12" s="311">
        <v>12</v>
      </c>
      <c r="D12" s="312"/>
    </row>
    <row r="13" spans="1:4">
      <c r="A13" s="132"/>
      <c r="B13" s="29"/>
      <c r="C13" s="30"/>
      <c r="D13" s="129"/>
    </row>
    <row r="14" spans="1:4">
      <c r="A14" s="291" t="s">
        <v>28</v>
      </c>
      <c r="B14" s="292"/>
      <c r="C14" s="292"/>
      <c r="D14" s="293"/>
    </row>
    <row r="15" spans="1:4" ht="31.5" customHeight="1">
      <c r="A15" s="287" t="s">
        <v>1173</v>
      </c>
      <c r="B15" s="288"/>
      <c r="C15" s="31" t="s">
        <v>29</v>
      </c>
      <c r="D15" s="133" t="s">
        <v>111</v>
      </c>
    </row>
    <row r="16" spans="1:4">
      <c r="A16" s="289" t="s">
        <v>132</v>
      </c>
      <c r="B16" s="290"/>
      <c r="C16" s="32" t="s">
        <v>1180</v>
      </c>
      <c r="D16" s="134">
        <v>1</v>
      </c>
    </row>
    <row r="17" spans="1:4">
      <c r="A17" s="326"/>
      <c r="B17" s="327"/>
      <c r="C17" s="328"/>
      <c r="D17" s="129"/>
    </row>
    <row r="18" spans="1:4">
      <c r="A18" s="365" t="s">
        <v>9</v>
      </c>
      <c r="B18" s="366"/>
      <c r="C18" s="366"/>
      <c r="D18" s="367"/>
    </row>
    <row r="19" spans="1:4" ht="31">
      <c r="A19" s="135">
        <v>1</v>
      </c>
      <c r="B19" s="351" t="s">
        <v>10</v>
      </c>
      <c r="C19" s="352"/>
      <c r="D19" s="136" t="s">
        <v>133</v>
      </c>
    </row>
    <row r="20" spans="1:4">
      <c r="A20" s="135">
        <v>2</v>
      </c>
      <c r="B20" s="351" t="s">
        <v>30</v>
      </c>
      <c r="C20" s="352"/>
      <c r="D20" s="137" t="s">
        <v>134</v>
      </c>
    </row>
    <row r="21" spans="1:4" ht="15.75" customHeight="1">
      <c r="A21" s="135">
        <v>3</v>
      </c>
      <c r="B21" s="356" t="s">
        <v>1229</v>
      </c>
      <c r="C21" s="357"/>
      <c r="D21" s="138">
        <v>2661.51</v>
      </c>
    </row>
    <row r="22" spans="1:4">
      <c r="A22" s="135">
        <v>4</v>
      </c>
      <c r="B22" s="351" t="s">
        <v>11</v>
      </c>
      <c r="C22" s="352"/>
      <c r="D22" s="139" t="str">
        <f>C11</f>
        <v>SEEAC/MT</v>
      </c>
    </row>
    <row r="23" spans="1:4">
      <c r="A23" s="135">
        <v>5</v>
      </c>
      <c r="B23" s="351" t="s">
        <v>12</v>
      </c>
      <c r="C23" s="352"/>
      <c r="D23" s="140">
        <v>43831</v>
      </c>
    </row>
    <row r="24" spans="1:4">
      <c r="A24" s="141"/>
      <c r="B24" s="142"/>
      <c r="C24" s="142"/>
      <c r="D24" s="129"/>
    </row>
    <row r="25" spans="1:4">
      <c r="A25" s="353" t="s">
        <v>25</v>
      </c>
      <c r="B25" s="354"/>
      <c r="C25" s="354"/>
      <c r="D25" s="355"/>
    </row>
    <row r="26" spans="1:4">
      <c r="A26" s="170">
        <v>1</v>
      </c>
      <c r="B26" s="337" t="s">
        <v>13</v>
      </c>
      <c r="C26" s="324"/>
      <c r="D26" s="144" t="s">
        <v>14</v>
      </c>
    </row>
    <row r="27" spans="1:4">
      <c r="A27" s="145" t="s">
        <v>1</v>
      </c>
      <c r="B27" s="338" t="s">
        <v>1230</v>
      </c>
      <c r="C27" s="339"/>
      <c r="D27" s="146">
        <f>(D21/220)*220</f>
        <v>2661.51</v>
      </c>
    </row>
    <row r="28" spans="1:4">
      <c r="A28" s="145" t="s">
        <v>3</v>
      </c>
      <c r="B28" s="338" t="s">
        <v>89</v>
      </c>
      <c r="C28" s="339"/>
      <c r="D28" s="146"/>
    </row>
    <row r="29" spans="1:4">
      <c r="A29" s="145" t="s">
        <v>5</v>
      </c>
      <c r="B29" s="338" t="s">
        <v>90</v>
      </c>
      <c r="C29" s="339"/>
      <c r="D29" s="146"/>
    </row>
    <row r="30" spans="1:4">
      <c r="A30" s="145" t="s">
        <v>7</v>
      </c>
      <c r="B30" s="338" t="s">
        <v>91</v>
      </c>
      <c r="C30" s="339"/>
      <c r="D30" s="146"/>
    </row>
    <row r="31" spans="1:4">
      <c r="A31" s="145" t="s">
        <v>15</v>
      </c>
      <c r="B31" s="338" t="s">
        <v>92</v>
      </c>
      <c r="C31" s="339"/>
      <c r="D31" s="146"/>
    </row>
    <row r="32" spans="1:4">
      <c r="A32" s="145" t="s">
        <v>16</v>
      </c>
      <c r="B32" s="349" t="s">
        <v>127</v>
      </c>
      <c r="C32" s="350"/>
      <c r="D32" s="146">
        <v>51.97</v>
      </c>
    </row>
    <row r="33" spans="1:4">
      <c r="A33" s="147" t="s">
        <v>17</v>
      </c>
      <c r="B33" s="338" t="s">
        <v>1183</v>
      </c>
      <c r="C33" s="339"/>
      <c r="D33" s="146"/>
    </row>
    <row r="34" spans="1:4" ht="15.75" customHeight="1">
      <c r="A34" s="322" t="s">
        <v>93</v>
      </c>
      <c r="B34" s="323"/>
      <c r="C34" s="324"/>
      <c r="D34" s="148">
        <f>SUM(D27:D33)</f>
        <v>2713.48</v>
      </c>
    </row>
    <row r="35" spans="1:4">
      <c r="A35" s="141"/>
      <c r="B35" s="142"/>
      <c r="C35" s="142"/>
      <c r="D35" s="129"/>
    </row>
    <row r="36" spans="1:4">
      <c r="A36" s="272" t="s">
        <v>65</v>
      </c>
      <c r="B36" s="273"/>
      <c r="C36" s="273"/>
      <c r="D36" s="274"/>
    </row>
    <row r="37" spans="1:4">
      <c r="A37" s="340" t="s">
        <v>31</v>
      </c>
      <c r="B37" s="341"/>
      <c r="C37" s="341"/>
      <c r="D37" s="342"/>
    </row>
    <row r="38" spans="1:4">
      <c r="A38" s="170" t="s">
        <v>32</v>
      </c>
      <c r="B38" s="343" t="s">
        <v>33</v>
      </c>
      <c r="C38" s="344"/>
      <c r="D38" s="144" t="s">
        <v>14</v>
      </c>
    </row>
    <row r="39" spans="1:4">
      <c r="A39" s="145" t="s">
        <v>1</v>
      </c>
      <c r="B39" s="345" t="s">
        <v>26</v>
      </c>
      <c r="C39" s="346"/>
      <c r="D39" s="146">
        <f>D34/12</f>
        <v>226.12333333333333</v>
      </c>
    </row>
    <row r="40" spans="1:4">
      <c r="A40" s="145" t="s">
        <v>3</v>
      </c>
      <c r="B40" s="347" t="s">
        <v>94</v>
      </c>
      <c r="C40" s="348"/>
      <c r="D40" s="146">
        <f>D34/12</f>
        <v>226.12333333333333</v>
      </c>
    </row>
    <row r="41" spans="1:4">
      <c r="A41" s="145" t="s">
        <v>5</v>
      </c>
      <c r="B41" s="345" t="s">
        <v>95</v>
      </c>
      <c r="C41" s="346"/>
      <c r="D41" s="146">
        <f>D40/3</f>
        <v>75.37444444444445</v>
      </c>
    </row>
    <row r="42" spans="1:4" ht="15.75" customHeight="1">
      <c r="A42" s="322" t="s">
        <v>93</v>
      </c>
      <c r="B42" s="323"/>
      <c r="C42" s="324"/>
      <c r="D42" s="148">
        <f>SUM(D39:D41)</f>
        <v>527.62111111111108</v>
      </c>
    </row>
    <row r="43" spans="1:4">
      <c r="A43" s="141"/>
      <c r="B43" s="142"/>
      <c r="C43" s="142"/>
      <c r="D43" s="129"/>
    </row>
    <row r="44" spans="1:4" ht="32.25" customHeight="1">
      <c r="A44" s="329" t="s">
        <v>34</v>
      </c>
      <c r="B44" s="330"/>
      <c r="C44" s="330"/>
      <c r="D44" s="331"/>
    </row>
    <row r="45" spans="1:4">
      <c r="A45" s="170" t="s">
        <v>35</v>
      </c>
      <c r="B45" s="169" t="s">
        <v>36</v>
      </c>
      <c r="C45" s="169" t="s">
        <v>37</v>
      </c>
      <c r="D45" s="144" t="s">
        <v>14</v>
      </c>
    </row>
    <row r="46" spans="1:4">
      <c r="A46" s="145" t="s">
        <v>1</v>
      </c>
      <c r="B46" s="34" t="s">
        <v>38</v>
      </c>
      <c r="C46" s="35">
        <v>0.2</v>
      </c>
      <c r="D46" s="146">
        <f>(D34+D42)*C46</f>
        <v>648.22022222222222</v>
      </c>
    </row>
    <row r="47" spans="1:4">
      <c r="A47" s="145" t="s">
        <v>3</v>
      </c>
      <c r="B47" s="34" t="s">
        <v>39</v>
      </c>
      <c r="C47" s="35">
        <v>2.5000000000000001E-2</v>
      </c>
      <c r="D47" s="146">
        <f>(D34+D42)*C47</f>
        <v>81.027527777777777</v>
      </c>
    </row>
    <row r="48" spans="1:4" ht="31">
      <c r="A48" s="145" t="s">
        <v>5</v>
      </c>
      <c r="B48" s="34" t="s">
        <v>124</v>
      </c>
      <c r="C48" s="36">
        <v>0.03</v>
      </c>
      <c r="D48" s="146">
        <f>(D34+D42)*C48</f>
        <v>97.233033333333324</v>
      </c>
    </row>
    <row r="49" spans="1:4">
      <c r="A49" s="145" t="s">
        <v>7</v>
      </c>
      <c r="B49" s="34" t="s">
        <v>40</v>
      </c>
      <c r="C49" s="35">
        <v>1.4999999999999999E-2</v>
      </c>
      <c r="D49" s="146">
        <f>(D34+D42)*C49</f>
        <v>48.616516666666662</v>
      </c>
    </row>
    <row r="50" spans="1:4">
      <c r="A50" s="145" t="s">
        <v>15</v>
      </c>
      <c r="B50" s="34" t="s">
        <v>41</v>
      </c>
      <c r="C50" s="35">
        <v>0.01</v>
      </c>
      <c r="D50" s="146">
        <f>(D34+D42)*C50</f>
        <v>32.411011111111108</v>
      </c>
    </row>
    <row r="51" spans="1:4">
      <c r="A51" s="145" t="s">
        <v>16</v>
      </c>
      <c r="B51" s="34" t="s">
        <v>42</v>
      </c>
      <c r="C51" s="35">
        <v>6.0000000000000001E-3</v>
      </c>
      <c r="D51" s="146">
        <f>(D34+D34)*C51</f>
        <v>32.56176</v>
      </c>
    </row>
    <row r="52" spans="1:4">
      <c r="A52" s="145" t="s">
        <v>17</v>
      </c>
      <c r="B52" s="34" t="s">
        <v>43</v>
      </c>
      <c r="C52" s="35">
        <v>2E-3</v>
      </c>
      <c r="D52" s="146">
        <f>(D34+D42)*C52</f>
        <v>6.482202222222222</v>
      </c>
    </row>
    <row r="53" spans="1:4" ht="15.75" customHeight="1">
      <c r="A53" s="332" t="s">
        <v>96</v>
      </c>
      <c r="B53" s="333"/>
      <c r="C53" s="37">
        <f>SUM(C46:C52)</f>
        <v>0.28800000000000003</v>
      </c>
      <c r="D53" s="149">
        <f>(D34+D42)*C53</f>
        <v>933.43712000000005</v>
      </c>
    </row>
    <row r="54" spans="1:4">
      <c r="A54" s="145" t="s">
        <v>18</v>
      </c>
      <c r="B54" s="34" t="s">
        <v>44</v>
      </c>
      <c r="C54" s="35">
        <v>0.08</v>
      </c>
      <c r="D54" s="146">
        <f>(D34+D42)*C54</f>
        <v>259.28808888888886</v>
      </c>
    </row>
    <row r="55" spans="1:4" ht="15.75" customHeight="1">
      <c r="A55" s="322" t="s">
        <v>97</v>
      </c>
      <c r="B55" s="324"/>
      <c r="C55" s="35">
        <f>SUM(C53:C54)</f>
        <v>0.36800000000000005</v>
      </c>
      <c r="D55" s="148">
        <f>SUM(D53:D54)</f>
        <v>1192.725208888889</v>
      </c>
    </row>
    <row r="56" spans="1:4">
      <c r="A56" s="141"/>
      <c r="B56" s="142"/>
      <c r="C56" s="142"/>
      <c r="D56" s="129"/>
    </row>
    <row r="57" spans="1:4">
      <c r="A57" s="334" t="s">
        <v>45</v>
      </c>
      <c r="B57" s="335"/>
      <c r="C57" s="335"/>
      <c r="D57" s="336"/>
    </row>
    <row r="58" spans="1:4">
      <c r="A58" s="170" t="s">
        <v>46</v>
      </c>
      <c r="B58" s="337" t="s">
        <v>19</v>
      </c>
      <c r="C58" s="324"/>
      <c r="D58" s="144" t="s">
        <v>14</v>
      </c>
    </row>
    <row r="59" spans="1:4">
      <c r="A59" s="145" t="s">
        <v>1</v>
      </c>
      <c r="B59" s="338" t="s">
        <v>98</v>
      </c>
      <c r="C59" s="339"/>
      <c r="D59" s="146"/>
    </row>
    <row r="60" spans="1:4">
      <c r="A60" s="145" t="s">
        <v>3</v>
      </c>
      <c r="B60" s="338" t="s">
        <v>1241</v>
      </c>
      <c r="C60" s="339"/>
      <c r="D60" s="146">
        <f>(15*22)-(15*22*5%)</f>
        <v>313.5</v>
      </c>
    </row>
    <row r="61" spans="1:4" ht="15.75" customHeight="1">
      <c r="A61" s="145" t="s">
        <v>5</v>
      </c>
      <c r="B61" s="338" t="s">
        <v>1240</v>
      </c>
      <c r="C61" s="339"/>
      <c r="D61" s="146">
        <v>110</v>
      </c>
    </row>
    <row r="62" spans="1:4">
      <c r="A62" s="145" t="s">
        <v>7</v>
      </c>
      <c r="B62" s="338" t="s">
        <v>75</v>
      </c>
      <c r="C62" s="339"/>
      <c r="D62" s="146"/>
    </row>
    <row r="63" spans="1:4" ht="15.75" customHeight="1">
      <c r="A63" s="322" t="s">
        <v>93</v>
      </c>
      <c r="B63" s="323"/>
      <c r="C63" s="324"/>
      <c r="D63" s="148">
        <f>SUM(D59:D62)</f>
        <v>423.5</v>
      </c>
    </row>
    <row r="64" spans="1:4">
      <c r="A64" s="141"/>
      <c r="B64" s="142"/>
      <c r="C64" s="142"/>
      <c r="D64" s="129"/>
    </row>
    <row r="65" spans="1:4">
      <c r="A65" s="277" t="s">
        <v>47</v>
      </c>
      <c r="B65" s="278"/>
      <c r="C65" s="278"/>
      <c r="D65" s="279"/>
    </row>
    <row r="66" spans="1:4">
      <c r="A66" s="170">
        <v>2</v>
      </c>
      <c r="B66" s="320" t="s">
        <v>48</v>
      </c>
      <c r="C66" s="321"/>
      <c r="D66" s="144" t="s">
        <v>14</v>
      </c>
    </row>
    <row r="67" spans="1:4">
      <c r="A67" s="145" t="s">
        <v>32</v>
      </c>
      <c r="B67" s="263" t="s">
        <v>33</v>
      </c>
      <c r="C67" s="263"/>
      <c r="D67" s="150">
        <f>D42</f>
        <v>527.62111111111108</v>
      </c>
    </row>
    <row r="68" spans="1:4">
      <c r="A68" s="145" t="s">
        <v>35</v>
      </c>
      <c r="B68" s="263" t="s">
        <v>36</v>
      </c>
      <c r="C68" s="263"/>
      <c r="D68" s="150">
        <f>D55</f>
        <v>1192.725208888889</v>
      </c>
    </row>
    <row r="69" spans="1:4">
      <c r="A69" s="147" t="s">
        <v>46</v>
      </c>
      <c r="B69" s="263" t="s">
        <v>19</v>
      </c>
      <c r="C69" s="263"/>
      <c r="D69" s="150">
        <f>D63</f>
        <v>423.5</v>
      </c>
    </row>
    <row r="70" spans="1:4" ht="15.75" customHeight="1">
      <c r="A70" s="267" t="s">
        <v>93</v>
      </c>
      <c r="B70" s="264"/>
      <c r="C70" s="264"/>
      <c r="D70" s="151">
        <f>SUM(D67:D69)</f>
        <v>2143.8463200000001</v>
      </c>
    </row>
    <row r="71" spans="1:4">
      <c r="A71" s="152"/>
      <c r="B71" s="142"/>
      <c r="C71" s="142"/>
      <c r="D71" s="129"/>
    </row>
    <row r="72" spans="1:4">
      <c r="A72" s="283" t="s">
        <v>49</v>
      </c>
      <c r="B72" s="284"/>
      <c r="C72" s="284"/>
      <c r="D72" s="285"/>
    </row>
    <row r="73" spans="1:4">
      <c r="A73" s="170">
        <v>3</v>
      </c>
      <c r="B73" s="264" t="s">
        <v>23</v>
      </c>
      <c r="C73" s="264"/>
      <c r="D73" s="144" t="s">
        <v>14</v>
      </c>
    </row>
    <row r="74" spans="1:4">
      <c r="A74" s="145" t="s">
        <v>1</v>
      </c>
      <c r="B74" s="275" t="s">
        <v>50</v>
      </c>
      <c r="C74" s="275"/>
      <c r="D74" s="146">
        <f>(D34+D70-D53)/12</f>
        <v>326.99076666666667</v>
      </c>
    </row>
    <row r="75" spans="1:4">
      <c r="A75" s="145" t="s">
        <v>3</v>
      </c>
      <c r="B75" s="263" t="s">
        <v>51</v>
      </c>
      <c r="C75" s="263"/>
      <c r="D75" s="153">
        <f>D74*8%</f>
        <v>26.159261333333333</v>
      </c>
    </row>
    <row r="76" spans="1:4">
      <c r="A76" s="145" t="s">
        <v>5</v>
      </c>
      <c r="B76" s="263" t="s">
        <v>52</v>
      </c>
      <c r="C76" s="263"/>
      <c r="D76" s="153">
        <f>(D54*50%)</f>
        <v>129.64404444444443</v>
      </c>
    </row>
    <row r="77" spans="1:4" ht="15.75" customHeight="1">
      <c r="A77" s="286" t="s">
        <v>99</v>
      </c>
      <c r="B77" s="276"/>
      <c r="C77" s="276"/>
      <c r="D77" s="148">
        <f>(D74+D76)*37.71%</f>
        <v>172.19698726999999</v>
      </c>
    </row>
    <row r="78" spans="1:4">
      <c r="A78" s="145" t="s">
        <v>7</v>
      </c>
      <c r="B78" s="275" t="s">
        <v>100</v>
      </c>
      <c r="C78" s="275"/>
      <c r="D78" s="153">
        <f>(D34+D70)/12</f>
        <v>404.77719333333334</v>
      </c>
    </row>
    <row r="79" spans="1:4" ht="31.5" customHeight="1">
      <c r="A79" s="145" t="s">
        <v>15</v>
      </c>
      <c r="B79" s="263" t="s">
        <v>53</v>
      </c>
      <c r="C79" s="263"/>
      <c r="D79" s="146">
        <f>(D78*C55)</f>
        <v>148.95800714666669</v>
      </c>
    </row>
    <row r="80" spans="1:4">
      <c r="A80" s="145" t="s">
        <v>16</v>
      </c>
      <c r="B80" s="263" t="s">
        <v>54</v>
      </c>
      <c r="C80" s="263"/>
      <c r="D80" s="146">
        <f>D76</f>
        <v>129.64404444444443</v>
      </c>
    </row>
    <row r="81" spans="1:6" ht="15.75" customHeight="1">
      <c r="A81" s="286" t="s">
        <v>101</v>
      </c>
      <c r="B81" s="276"/>
      <c r="C81" s="276"/>
      <c r="D81" s="148">
        <f>(D78+D80)*37.71%</f>
        <v>201.53024876600003</v>
      </c>
    </row>
    <row r="82" spans="1:6" ht="15.75" customHeight="1">
      <c r="A82" s="267" t="s">
        <v>93</v>
      </c>
      <c r="B82" s="264"/>
      <c r="C82" s="264"/>
      <c r="D82" s="154">
        <f>(D77+D81)-5.76</f>
        <v>367.96723603600003</v>
      </c>
    </row>
    <row r="83" spans="1:6">
      <c r="A83" s="141"/>
      <c r="B83" s="142"/>
      <c r="C83" s="142"/>
      <c r="D83" s="129"/>
    </row>
    <row r="84" spans="1:6">
      <c r="A84" s="283" t="s">
        <v>55</v>
      </c>
      <c r="B84" s="284"/>
      <c r="C84" s="284"/>
      <c r="D84" s="285"/>
    </row>
    <row r="85" spans="1:6">
      <c r="A85" s="277" t="s">
        <v>56</v>
      </c>
      <c r="B85" s="278"/>
      <c r="C85" s="278"/>
      <c r="D85" s="279"/>
    </row>
    <row r="86" spans="1:6">
      <c r="A86" s="170" t="s">
        <v>20</v>
      </c>
      <c r="B86" s="264" t="s">
        <v>57</v>
      </c>
      <c r="C86" s="264"/>
      <c r="D86" s="144" t="s">
        <v>14</v>
      </c>
      <c r="F86" s="33"/>
    </row>
    <row r="87" spans="1:6">
      <c r="A87" s="145" t="s">
        <v>1</v>
      </c>
      <c r="B87" s="263" t="s">
        <v>58</v>
      </c>
      <c r="C87" s="263"/>
      <c r="D87" s="155"/>
    </row>
    <row r="88" spans="1:6">
      <c r="A88" s="145" t="s">
        <v>3</v>
      </c>
      <c r="B88" s="263" t="s">
        <v>146</v>
      </c>
      <c r="C88" s="263"/>
      <c r="D88" s="156">
        <f>(D34+D70+D82)/30*29.1991/12</f>
        <v>423.81630297791884</v>
      </c>
    </row>
    <row r="89" spans="1:6">
      <c r="A89" s="145" t="s">
        <v>5</v>
      </c>
      <c r="B89" s="263" t="s">
        <v>59</v>
      </c>
      <c r="C89" s="263"/>
      <c r="D89" s="150"/>
    </row>
    <row r="90" spans="1:6">
      <c r="A90" s="145" t="s">
        <v>7</v>
      </c>
      <c r="B90" s="263" t="s">
        <v>27</v>
      </c>
      <c r="C90" s="263"/>
      <c r="D90" s="150"/>
    </row>
    <row r="91" spans="1:6">
      <c r="A91" s="145" t="s">
        <v>15</v>
      </c>
      <c r="B91" s="263" t="s">
        <v>102</v>
      </c>
      <c r="C91" s="263"/>
      <c r="D91" s="150"/>
    </row>
    <row r="92" spans="1:6">
      <c r="A92" s="147" t="s">
        <v>16</v>
      </c>
      <c r="B92" s="263" t="s">
        <v>24</v>
      </c>
      <c r="C92" s="263"/>
      <c r="D92" s="157"/>
    </row>
    <row r="93" spans="1:6" ht="15.75" customHeight="1">
      <c r="A93" s="267" t="s">
        <v>97</v>
      </c>
      <c r="B93" s="264"/>
      <c r="C93" s="264"/>
      <c r="D93" s="151">
        <f>SUM(D87:D92)</f>
        <v>423.81630297791884</v>
      </c>
    </row>
    <row r="94" spans="1:6">
      <c r="A94" s="141"/>
      <c r="B94" s="142"/>
      <c r="C94" s="142"/>
      <c r="D94" s="129"/>
    </row>
    <row r="95" spans="1:6">
      <c r="A95" s="277" t="s">
        <v>60</v>
      </c>
      <c r="B95" s="278"/>
      <c r="C95" s="278"/>
      <c r="D95" s="279"/>
    </row>
    <row r="96" spans="1:6">
      <c r="A96" s="172" t="s">
        <v>21</v>
      </c>
      <c r="B96" s="264" t="s">
        <v>61</v>
      </c>
      <c r="C96" s="264"/>
      <c r="D96" s="159" t="s">
        <v>14</v>
      </c>
    </row>
    <row r="97" spans="1:4">
      <c r="A97" s="160" t="s">
        <v>1</v>
      </c>
      <c r="B97" s="263" t="s">
        <v>103</v>
      </c>
      <c r="C97" s="263"/>
      <c r="D97" s="161"/>
    </row>
    <row r="98" spans="1:4" ht="15.75" customHeight="1">
      <c r="A98" s="267" t="s">
        <v>93</v>
      </c>
      <c r="B98" s="264"/>
      <c r="C98" s="264"/>
      <c r="D98" s="162">
        <v>0</v>
      </c>
    </row>
    <row r="99" spans="1:4">
      <c r="A99" s="141"/>
      <c r="B99" s="142"/>
      <c r="C99" s="142"/>
      <c r="D99" s="129"/>
    </row>
    <row r="100" spans="1:4">
      <c r="A100" s="280" t="s">
        <v>62</v>
      </c>
      <c r="B100" s="281"/>
      <c r="C100" s="281"/>
      <c r="D100" s="282"/>
    </row>
    <row r="101" spans="1:4">
      <c r="A101" s="170">
        <v>4</v>
      </c>
      <c r="B101" s="276" t="s">
        <v>63</v>
      </c>
      <c r="C101" s="276"/>
      <c r="D101" s="144" t="s">
        <v>14</v>
      </c>
    </row>
    <row r="102" spans="1:4">
      <c r="A102" s="145" t="s">
        <v>20</v>
      </c>
      <c r="B102" s="263" t="s">
        <v>57</v>
      </c>
      <c r="C102" s="263"/>
      <c r="D102" s="150">
        <f>D93</f>
        <v>423.81630297791884</v>
      </c>
    </row>
    <row r="103" spans="1:4">
      <c r="A103" s="147" t="s">
        <v>21</v>
      </c>
      <c r="B103" s="263" t="s">
        <v>61</v>
      </c>
      <c r="C103" s="263"/>
      <c r="D103" s="150"/>
    </row>
    <row r="104" spans="1:4" ht="15.75" customHeight="1">
      <c r="A104" s="267" t="s">
        <v>93</v>
      </c>
      <c r="B104" s="264"/>
      <c r="C104" s="264"/>
      <c r="D104" s="151">
        <f>SUM(D102:D103)</f>
        <v>423.81630297791884</v>
      </c>
    </row>
    <row r="105" spans="1:4">
      <c r="A105" s="141"/>
      <c r="B105" s="142"/>
      <c r="C105" s="142"/>
      <c r="D105" s="129"/>
    </row>
    <row r="106" spans="1:4" ht="16" thickBot="1">
      <c r="A106" s="272" t="s">
        <v>66</v>
      </c>
      <c r="B106" s="273"/>
      <c r="C106" s="273"/>
      <c r="D106" s="274"/>
    </row>
    <row r="107" spans="1:4" ht="16" thickBot="1">
      <c r="A107" s="173">
        <v>5</v>
      </c>
      <c r="B107" s="264" t="s">
        <v>104</v>
      </c>
      <c r="C107" s="264"/>
      <c r="D107" s="144" t="s">
        <v>14</v>
      </c>
    </row>
    <row r="108" spans="1:4" ht="16" thickBot="1">
      <c r="A108" s="120" t="s">
        <v>1</v>
      </c>
      <c r="B108" s="263" t="s">
        <v>105</v>
      </c>
      <c r="C108" s="263"/>
      <c r="D108" s="146">
        <f>UNIFORMES!E46</f>
        <v>69.279166666666654</v>
      </c>
    </row>
    <row r="109" spans="1:4" ht="16" thickBot="1">
      <c r="A109" s="120" t="s">
        <v>3</v>
      </c>
      <c r="B109" s="263" t="s">
        <v>147</v>
      </c>
      <c r="C109" s="263"/>
      <c r="D109" s="146">
        <f>(0.47*220)</f>
        <v>103.39999999999999</v>
      </c>
    </row>
    <row r="110" spans="1:4" ht="16" thickBot="1">
      <c r="A110" s="120" t="s">
        <v>5</v>
      </c>
      <c r="B110" s="263" t="s">
        <v>148</v>
      </c>
      <c r="C110" s="263"/>
      <c r="D110" s="146">
        <f>(0.91*220)</f>
        <v>200.20000000000002</v>
      </c>
    </row>
    <row r="111" spans="1:4">
      <c r="A111" s="121" t="s">
        <v>7</v>
      </c>
      <c r="B111" s="263" t="s">
        <v>106</v>
      </c>
      <c r="C111" s="263"/>
      <c r="D111" s="146"/>
    </row>
    <row r="112" spans="1:4" ht="16.5" customHeight="1">
      <c r="A112" s="267" t="s">
        <v>97</v>
      </c>
      <c r="B112" s="264"/>
      <c r="C112" s="264"/>
      <c r="D112" s="148">
        <f>SUM(D108:D111)</f>
        <v>372.87916666666666</v>
      </c>
    </row>
    <row r="113" spans="1:4">
      <c r="A113" s="141"/>
      <c r="B113" s="142"/>
      <c r="C113" s="142"/>
      <c r="D113" s="129"/>
    </row>
    <row r="114" spans="1:4">
      <c r="A114" s="269" t="s">
        <v>213</v>
      </c>
      <c r="B114" s="270"/>
      <c r="C114" s="270"/>
      <c r="D114" s="271"/>
    </row>
    <row r="115" spans="1:4">
      <c r="A115" s="170">
        <v>6</v>
      </c>
      <c r="B115" s="171" t="s">
        <v>167</v>
      </c>
      <c r="C115" s="169" t="s">
        <v>37</v>
      </c>
      <c r="D115" s="144" t="s">
        <v>14</v>
      </c>
    </row>
    <row r="116" spans="1:4">
      <c r="A116" s="267" t="s">
        <v>97</v>
      </c>
      <c r="B116" s="264"/>
      <c r="C116" s="38">
        <v>0.23449999999999999</v>
      </c>
      <c r="D116" s="151">
        <f>C116*D125</f>
        <v>1412.1564265220973</v>
      </c>
    </row>
    <row r="117" spans="1:4">
      <c r="A117" s="141"/>
      <c r="B117" s="142"/>
      <c r="C117" s="142"/>
      <c r="D117" s="129"/>
    </row>
    <row r="118" spans="1:4">
      <c r="A118" s="272" t="s">
        <v>107</v>
      </c>
      <c r="B118" s="273"/>
      <c r="C118" s="273"/>
      <c r="D118" s="274"/>
    </row>
    <row r="119" spans="1:4">
      <c r="A119" s="170"/>
      <c r="B119" s="264" t="s">
        <v>64</v>
      </c>
      <c r="C119" s="264"/>
      <c r="D119" s="144" t="s">
        <v>14</v>
      </c>
    </row>
    <row r="120" spans="1:4">
      <c r="A120" s="170" t="s">
        <v>1</v>
      </c>
      <c r="B120" s="263" t="s">
        <v>25</v>
      </c>
      <c r="C120" s="263"/>
      <c r="D120" s="163">
        <f>D34</f>
        <v>2713.48</v>
      </c>
    </row>
    <row r="121" spans="1:4">
      <c r="A121" s="170" t="s">
        <v>3</v>
      </c>
      <c r="B121" s="263" t="s">
        <v>65</v>
      </c>
      <c r="C121" s="263"/>
      <c r="D121" s="163">
        <f>D70</f>
        <v>2143.8463200000001</v>
      </c>
    </row>
    <row r="122" spans="1:4">
      <c r="A122" s="170" t="s">
        <v>5</v>
      </c>
      <c r="B122" s="263" t="s">
        <v>49</v>
      </c>
      <c r="C122" s="263"/>
      <c r="D122" s="163">
        <f>D82</f>
        <v>367.96723603600003</v>
      </c>
    </row>
    <row r="123" spans="1:4">
      <c r="A123" s="170" t="s">
        <v>7</v>
      </c>
      <c r="B123" s="275" t="s">
        <v>55</v>
      </c>
      <c r="C123" s="275"/>
      <c r="D123" s="163">
        <f>D104</f>
        <v>423.81630297791884</v>
      </c>
    </row>
    <row r="124" spans="1:4">
      <c r="A124" s="164" t="s">
        <v>15</v>
      </c>
      <c r="B124" s="263" t="s">
        <v>66</v>
      </c>
      <c r="C124" s="263"/>
      <c r="D124" s="163">
        <f>D112</f>
        <v>372.87916666666666</v>
      </c>
    </row>
    <row r="125" spans="1:4" ht="15.75" customHeight="1">
      <c r="A125" s="267" t="s">
        <v>67</v>
      </c>
      <c r="B125" s="264"/>
      <c r="C125" s="264"/>
      <c r="D125" s="165">
        <f>SUM(D120:D124)</f>
        <v>6021.9890256805857</v>
      </c>
    </row>
    <row r="126" spans="1:4">
      <c r="A126" s="166" t="s">
        <v>16</v>
      </c>
      <c r="B126" s="268" t="s">
        <v>214</v>
      </c>
      <c r="C126" s="268"/>
      <c r="D126" s="165">
        <f>D116</f>
        <v>1412.1564265220973</v>
      </c>
    </row>
    <row r="127" spans="1:4" ht="16.5" customHeight="1" thickBot="1">
      <c r="A127" s="267" t="s">
        <v>108</v>
      </c>
      <c r="B127" s="264"/>
      <c r="C127" s="264"/>
      <c r="D127" s="167">
        <f>D125+D126</f>
        <v>7434.1454522026834</v>
      </c>
    </row>
    <row r="128" spans="1:4" ht="16" thickBot="1">
      <c r="A128" s="265" t="s">
        <v>1181</v>
      </c>
      <c r="B128" s="266"/>
      <c r="C128" s="266"/>
      <c r="D128" s="123">
        <f>(D34+D70+D82)/220</f>
        <v>23.751334345618183</v>
      </c>
    </row>
    <row r="129" spans="3:3">
      <c r="C129" s="17"/>
    </row>
  </sheetData>
  <mergeCells count="103">
    <mergeCell ref="A1:D1"/>
    <mergeCell ref="A2:D2"/>
    <mergeCell ref="A4:D4"/>
    <mergeCell ref="A5:D5"/>
    <mergeCell ref="A6:D6"/>
    <mergeCell ref="A8:D8"/>
    <mergeCell ref="A16:B16"/>
    <mergeCell ref="A17:C17"/>
    <mergeCell ref="B19:C19"/>
    <mergeCell ref="B20:C20"/>
    <mergeCell ref="B21:C21"/>
    <mergeCell ref="C9:D9"/>
    <mergeCell ref="C10:D10"/>
    <mergeCell ref="C11:D11"/>
    <mergeCell ref="C12:D12"/>
    <mergeCell ref="A14:D14"/>
    <mergeCell ref="A15:B15"/>
    <mergeCell ref="B29:C29"/>
    <mergeCell ref="B30:C30"/>
    <mergeCell ref="B31:C31"/>
    <mergeCell ref="B32:C32"/>
    <mergeCell ref="B33:C33"/>
    <mergeCell ref="A34:C34"/>
    <mergeCell ref="B22:C22"/>
    <mergeCell ref="B23:C23"/>
    <mergeCell ref="A25:D25"/>
    <mergeCell ref="B26:C26"/>
    <mergeCell ref="B27:C27"/>
    <mergeCell ref="B28:C28"/>
    <mergeCell ref="A42:C42"/>
    <mergeCell ref="A44:D44"/>
    <mergeCell ref="A53:B53"/>
    <mergeCell ref="A55:B55"/>
    <mergeCell ref="A57:D57"/>
    <mergeCell ref="B58:C58"/>
    <mergeCell ref="A36:D36"/>
    <mergeCell ref="A37:D37"/>
    <mergeCell ref="B38:C38"/>
    <mergeCell ref="B39:C39"/>
    <mergeCell ref="B40:C40"/>
    <mergeCell ref="B41:C41"/>
    <mergeCell ref="A72:D72"/>
    <mergeCell ref="B73:C73"/>
    <mergeCell ref="B74:C74"/>
    <mergeCell ref="B75:C75"/>
    <mergeCell ref="B76:C76"/>
    <mergeCell ref="A77:C77"/>
    <mergeCell ref="A65:D65"/>
    <mergeCell ref="B66:C66"/>
    <mergeCell ref="B67:C67"/>
    <mergeCell ref="B68:C68"/>
    <mergeCell ref="B69:C69"/>
    <mergeCell ref="A70:C70"/>
    <mergeCell ref="A85:D85"/>
    <mergeCell ref="B86:C86"/>
    <mergeCell ref="B87:C87"/>
    <mergeCell ref="B88:C88"/>
    <mergeCell ref="B89:C89"/>
    <mergeCell ref="B90:C90"/>
    <mergeCell ref="B78:C78"/>
    <mergeCell ref="B79:C79"/>
    <mergeCell ref="B80:C80"/>
    <mergeCell ref="A81:C81"/>
    <mergeCell ref="A82:C82"/>
    <mergeCell ref="A84:D84"/>
    <mergeCell ref="B110:C110"/>
    <mergeCell ref="B111:C111"/>
    <mergeCell ref="A98:C98"/>
    <mergeCell ref="A100:D100"/>
    <mergeCell ref="B101:C101"/>
    <mergeCell ref="B102:C102"/>
    <mergeCell ref="B103:C103"/>
    <mergeCell ref="A104:C104"/>
    <mergeCell ref="B91:C91"/>
    <mergeCell ref="B92:C92"/>
    <mergeCell ref="A93:C93"/>
    <mergeCell ref="A95:D95"/>
    <mergeCell ref="B96:C96"/>
    <mergeCell ref="B97:C97"/>
    <mergeCell ref="A63:C63"/>
    <mergeCell ref="B62:C62"/>
    <mergeCell ref="B61:C61"/>
    <mergeCell ref="B60:C60"/>
    <mergeCell ref="B59:C59"/>
    <mergeCell ref="A18:D18"/>
    <mergeCell ref="A127:C127"/>
    <mergeCell ref="A128:C128"/>
    <mergeCell ref="B121:C121"/>
    <mergeCell ref="B122:C122"/>
    <mergeCell ref="B123:C123"/>
    <mergeCell ref="B124:C124"/>
    <mergeCell ref="A125:C125"/>
    <mergeCell ref="B126:C126"/>
    <mergeCell ref="A112:C112"/>
    <mergeCell ref="A114:D114"/>
    <mergeCell ref="A116:B116"/>
    <mergeCell ref="A118:D118"/>
    <mergeCell ref="B119:C119"/>
    <mergeCell ref="B120:C120"/>
    <mergeCell ref="A106:D106"/>
    <mergeCell ref="B107:C107"/>
    <mergeCell ref="B108:C108"/>
    <mergeCell ref="B109:C10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ilha20"/>
  <dimension ref="A1:F129"/>
  <sheetViews>
    <sheetView workbookViewId="0">
      <selection activeCell="N19" sqref="M19:N19"/>
    </sheetView>
  </sheetViews>
  <sheetFormatPr defaultColWidth="9.1796875" defaultRowHeight="15.5"/>
  <cols>
    <col min="1" max="1" width="3.81640625" style="16" bestFit="1" customWidth="1"/>
    <col min="2" max="2" width="70.453125" style="16" bestFit="1" customWidth="1"/>
    <col min="3" max="3" width="22.1796875" style="16" bestFit="1" customWidth="1"/>
    <col min="4" max="4" width="21.453125" style="16" bestFit="1" customWidth="1"/>
    <col min="5" max="5" width="14.7265625" style="16" customWidth="1"/>
    <col min="6" max="6" width="12" style="16" customWidth="1"/>
    <col min="7" max="7" width="15.1796875" style="16" customWidth="1"/>
    <col min="8" max="16384" width="9.1796875" style="16"/>
  </cols>
  <sheetData>
    <row r="1" spans="1:4">
      <c r="A1" s="260" t="s">
        <v>1254</v>
      </c>
      <c r="B1" s="261"/>
      <c r="C1" s="261"/>
      <c r="D1" s="262"/>
    </row>
    <row r="2" spans="1:4">
      <c r="A2" s="306" t="s">
        <v>113</v>
      </c>
      <c r="B2" s="307"/>
      <c r="C2" s="307"/>
      <c r="D2" s="308"/>
    </row>
    <row r="3" spans="1:4">
      <c r="A3" s="124"/>
      <c r="B3" s="125"/>
      <c r="C3" s="125"/>
      <c r="D3" s="126"/>
    </row>
    <row r="4" spans="1:4">
      <c r="A4" s="317" t="s">
        <v>109</v>
      </c>
      <c r="B4" s="318"/>
      <c r="C4" s="318"/>
      <c r="D4" s="319"/>
    </row>
    <row r="5" spans="1:4" ht="15.75" customHeight="1">
      <c r="A5" s="317" t="s">
        <v>1225</v>
      </c>
      <c r="B5" s="318"/>
      <c r="C5" s="318"/>
      <c r="D5" s="319"/>
    </row>
    <row r="6" spans="1:4" ht="15.75" customHeight="1">
      <c r="A6" s="317" t="s">
        <v>1223</v>
      </c>
      <c r="B6" s="318"/>
      <c r="C6" s="318"/>
      <c r="D6" s="319"/>
    </row>
    <row r="7" spans="1:4">
      <c r="A7" s="127"/>
      <c r="B7" s="28"/>
      <c r="C7" s="128"/>
      <c r="D7" s="129"/>
    </row>
    <row r="8" spans="1:4">
      <c r="A8" s="301" t="s">
        <v>0</v>
      </c>
      <c r="B8" s="302"/>
      <c r="C8" s="302"/>
      <c r="D8" s="303"/>
    </row>
    <row r="9" spans="1:4">
      <c r="A9" s="130" t="s">
        <v>1</v>
      </c>
      <c r="B9" s="119" t="s">
        <v>2</v>
      </c>
      <c r="C9" s="309" t="s">
        <v>1222</v>
      </c>
      <c r="D9" s="310"/>
    </row>
    <row r="10" spans="1:4">
      <c r="A10" s="131" t="s">
        <v>3</v>
      </c>
      <c r="B10" s="118" t="s">
        <v>4</v>
      </c>
      <c r="C10" s="315" t="s">
        <v>1188</v>
      </c>
      <c r="D10" s="316"/>
    </row>
    <row r="11" spans="1:4">
      <c r="A11" s="131" t="s">
        <v>5</v>
      </c>
      <c r="B11" s="118" t="s">
        <v>6</v>
      </c>
      <c r="C11" s="368" t="s">
        <v>114</v>
      </c>
      <c r="D11" s="369"/>
    </row>
    <row r="12" spans="1:4">
      <c r="A12" s="131" t="s">
        <v>7</v>
      </c>
      <c r="B12" s="118" t="s">
        <v>8</v>
      </c>
      <c r="C12" s="311">
        <v>12</v>
      </c>
      <c r="D12" s="312"/>
    </row>
    <row r="13" spans="1:4">
      <c r="A13" s="132"/>
      <c r="B13" s="29"/>
      <c r="C13" s="30"/>
      <c r="D13" s="129"/>
    </row>
    <row r="14" spans="1:4">
      <c r="A14" s="291" t="s">
        <v>28</v>
      </c>
      <c r="B14" s="292"/>
      <c r="C14" s="292"/>
      <c r="D14" s="293"/>
    </row>
    <row r="15" spans="1:4" ht="31.5" customHeight="1">
      <c r="A15" s="287" t="s">
        <v>1173</v>
      </c>
      <c r="B15" s="288"/>
      <c r="C15" s="31" t="s">
        <v>29</v>
      </c>
      <c r="D15" s="133" t="s">
        <v>111</v>
      </c>
    </row>
    <row r="16" spans="1:4">
      <c r="A16" s="289" t="s">
        <v>135</v>
      </c>
      <c r="B16" s="290"/>
      <c r="C16" s="32" t="s">
        <v>1180</v>
      </c>
      <c r="D16" s="134">
        <v>1</v>
      </c>
    </row>
    <row r="17" spans="1:4">
      <c r="A17" s="326"/>
      <c r="B17" s="327"/>
      <c r="C17" s="328"/>
      <c r="D17" s="129"/>
    </row>
    <row r="18" spans="1:4">
      <c r="A18" s="301" t="s">
        <v>9</v>
      </c>
      <c r="B18" s="302"/>
      <c r="C18" s="302"/>
      <c r="D18" s="303"/>
    </row>
    <row r="19" spans="1:4" ht="31">
      <c r="A19" s="135">
        <v>1</v>
      </c>
      <c r="B19" s="299" t="s">
        <v>10</v>
      </c>
      <c r="C19" s="299"/>
      <c r="D19" s="136" t="s">
        <v>136</v>
      </c>
    </row>
    <row r="20" spans="1:4">
      <c r="A20" s="135">
        <v>2</v>
      </c>
      <c r="B20" s="299" t="s">
        <v>30</v>
      </c>
      <c r="C20" s="299"/>
      <c r="D20" s="137" t="s">
        <v>134</v>
      </c>
    </row>
    <row r="21" spans="1:4">
      <c r="A21" s="135">
        <v>3</v>
      </c>
      <c r="B21" s="300" t="s">
        <v>1217</v>
      </c>
      <c r="C21" s="300"/>
      <c r="D21" s="138">
        <v>1964.06</v>
      </c>
    </row>
    <row r="22" spans="1:4">
      <c r="A22" s="135">
        <v>4</v>
      </c>
      <c r="B22" s="299" t="s">
        <v>11</v>
      </c>
      <c r="C22" s="299"/>
      <c r="D22" s="139" t="str">
        <f>C11</f>
        <v>SEEAC/MT</v>
      </c>
    </row>
    <row r="23" spans="1:4">
      <c r="A23" s="135">
        <v>5</v>
      </c>
      <c r="B23" s="299" t="s">
        <v>12</v>
      </c>
      <c r="C23" s="299"/>
      <c r="D23" s="140">
        <v>43831</v>
      </c>
    </row>
    <row r="24" spans="1:4">
      <c r="A24" s="141"/>
      <c r="B24" s="142"/>
      <c r="C24" s="142"/>
      <c r="D24" s="129"/>
    </row>
    <row r="25" spans="1:4">
      <c r="A25" s="272" t="s">
        <v>25</v>
      </c>
      <c r="B25" s="273"/>
      <c r="C25" s="273"/>
      <c r="D25" s="274"/>
    </row>
    <row r="26" spans="1:4">
      <c r="A26" s="170">
        <v>1</v>
      </c>
      <c r="B26" s="264" t="s">
        <v>13</v>
      </c>
      <c r="C26" s="264"/>
      <c r="D26" s="144" t="s">
        <v>14</v>
      </c>
    </row>
    <row r="27" spans="1:4">
      <c r="A27" s="145" t="s">
        <v>1</v>
      </c>
      <c r="B27" s="263" t="s">
        <v>1218</v>
      </c>
      <c r="C27" s="263"/>
      <c r="D27" s="146">
        <f>(D21/220)*220</f>
        <v>1964.06</v>
      </c>
    </row>
    <row r="28" spans="1:4">
      <c r="A28" s="145" t="s">
        <v>3</v>
      </c>
      <c r="B28" s="263" t="s">
        <v>89</v>
      </c>
      <c r="C28" s="263"/>
      <c r="D28" s="146"/>
    </row>
    <row r="29" spans="1:4">
      <c r="A29" s="145" t="s">
        <v>5</v>
      </c>
      <c r="B29" s="263" t="s">
        <v>90</v>
      </c>
      <c r="C29" s="263"/>
      <c r="D29" s="146"/>
    </row>
    <row r="30" spans="1:4">
      <c r="A30" s="145" t="s">
        <v>7</v>
      </c>
      <c r="B30" s="263" t="s">
        <v>91</v>
      </c>
      <c r="C30" s="263"/>
      <c r="D30" s="146"/>
    </row>
    <row r="31" spans="1:4">
      <c r="A31" s="145" t="s">
        <v>15</v>
      </c>
      <c r="B31" s="263" t="s">
        <v>92</v>
      </c>
      <c r="C31" s="263"/>
      <c r="D31" s="146"/>
    </row>
    <row r="32" spans="1:4">
      <c r="A32" s="145" t="s">
        <v>16</v>
      </c>
      <c r="B32" s="275" t="s">
        <v>127</v>
      </c>
      <c r="C32" s="275"/>
      <c r="D32" s="146"/>
    </row>
    <row r="33" spans="1:4">
      <c r="A33" s="147" t="s">
        <v>17</v>
      </c>
      <c r="B33" s="263" t="s">
        <v>1183</v>
      </c>
      <c r="C33" s="263"/>
      <c r="D33" s="146"/>
    </row>
    <row r="34" spans="1:4">
      <c r="A34" s="267" t="s">
        <v>93</v>
      </c>
      <c r="B34" s="264"/>
      <c r="C34" s="264"/>
      <c r="D34" s="148">
        <f>SUM(D27:D33)</f>
        <v>1964.06</v>
      </c>
    </row>
    <row r="35" spans="1:4">
      <c r="A35" s="141"/>
      <c r="B35" s="142"/>
      <c r="C35" s="142"/>
      <c r="D35" s="129"/>
    </row>
    <row r="36" spans="1:4">
      <c r="A36" s="272" t="s">
        <v>65</v>
      </c>
      <c r="B36" s="273"/>
      <c r="C36" s="273"/>
      <c r="D36" s="274"/>
    </row>
    <row r="37" spans="1:4">
      <c r="A37" s="280" t="s">
        <v>31</v>
      </c>
      <c r="B37" s="281"/>
      <c r="C37" s="281"/>
      <c r="D37" s="282"/>
    </row>
    <row r="38" spans="1:4">
      <c r="A38" s="170" t="s">
        <v>32</v>
      </c>
      <c r="B38" s="304" t="s">
        <v>33</v>
      </c>
      <c r="C38" s="304"/>
      <c r="D38" s="144" t="s">
        <v>14</v>
      </c>
    </row>
    <row r="39" spans="1:4">
      <c r="A39" s="145" t="s">
        <v>1</v>
      </c>
      <c r="B39" s="305" t="s">
        <v>26</v>
      </c>
      <c r="C39" s="305"/>
      <c r="D39" s="146">
        <f>D34/12</f>
        <v>163.67166666666665</v>
      </c>
    </row>
    <row r="40" spans="1:4">
      <c r="A40" s="145" t="s">
        <v>3</v>
      </c>
      <c r="B40" s="325" t="s">
        <v>94</v>
      </c>
      <c r="C40" s="325"/>
      <c r="D40" s="146">
        <f>D34/12</f>
        <v>163.67166666666665</v>
      </c>
    </row>
    <row r="41" spans="1:4">
      <c r="A41" s="145" t="s">
        <v>5</v>
      </c>
      <c r="B41" s="305" t="s">
        <v>95</v>
      </c>
      <c r="C41" s="305"/>
      <c r="D41" s="146">
        <f>D40/3</f>
        <v>54.557222222222215</v>
      </c>
    </row>
    <row r="42" spans="1:4">
      <c r="A42" s="322" t="s">
        <v>93</v>
      </c>
      <c r="B42" s="323"/>
      <c r="C42" s="324"/>
      <c r="D42" s="148">
        <f>SUM(D39:D41)</f>
        <v>381.90055555555551</v>
      </c>
    </row>
    <row r="43" spans="1:4">
      <c r="A43" s="141"/>
      <c r="B43" s="142"/>
      <c r="C43" s="142"/>
      <c r="D43" s="129"/>
    </row>
    <row r="44" spans="1:4" ht="32.25" customHeight="1">
      <c r="A44" s="294" t="s">
        <v>34</v>
      </c>
      <c r="B44" s="295"/>
      <c r="C44" s="295"/>
      <c r="D44" s="296"/>
    </row>
    <row r="45" spans="1:4">
      <c r="A45" s="170" t="s">
        <v>35</v>
      </c>
      <c r="B45" s="169" t="s">
        <v>36</v>
      </c>
      <c r="C45" s="169" t="s">
        <v>37</v>
      </c>
      <c r="D45" s="144" t="s">
        <v>14</v>
      </c>
    </row>
    <row r="46" spans="1:4">
      <c r="A46" s="145" t="s">
        <v>1</v>
      </c>
      <c r="B46" s="34" t="s">
        <v>38</v>
      </c>
      <c r="C46" s="35">
        <v>0.2</v>
      </c>
      <c r="D46" s="146">
        <f>(D34+D42)*C46</f>
        <v>469.1921111111111</v>
      </c>
    </row>
    <row r="47" spans="1:4">
      <c r="A47" s="145" t="s">
        <v>3</v>
      </c>
      <c r="B47" s="34" t="s">
        <v>39</v>
      </c>
      <c r="C47" s="35">
        <v>2.5000000000000001E-2</v>
      </c>
      <c r="D47" s="146">
        <f>(D34+D42)*C47</f>
        <v>58.649013888888888</v>
      </c>
    </row>
    <row r="48" spans="1:4" ht="31">
      <c r="A48" s="145" t="s">
        <v>5</v>
      </c>
      <c r="B48" s="34" t="s">
        <v>124</v>
      </c>
      <c r="C48" s="36">
        <v>0.03</v>
      </c>
      <c r="D48" s="146">
        <f>(D34+D42)*C48</f>
        <v>70.378816666666665</v>
      </c>
    </row>
    <row r="49" spans="1:4">
      <c r="A49" s="145" t="s">
        <v>7</v>
      </c>
      <c r="B49" s="34" t="s">
        <v>40</v>
      </c>
      <c r="C49" s="35">
        <v>1.4999999999999999E-2</v>
      </c>
      <c r="D49" s="146">
        <f>(D34+D42)*C49</f>
        <v>35.189408333333333</v>
      </c>
    </row>
    <row r="50" spans="1:4">
      <c r="A50" s="145" t="s">
        <v>15</v>
      </c>
      <c r="B50" s="34" t="s">
        <v>41</v>
      </c>
      <c r="C50" s="35">
        <v>0.01</v>
      </c>
      <c r="D50" s="146">
        <f>(D34+D42)*C50</f>
        <v>23.459605555555555</v>
      </c>
    </row>
    <row r="51" spans="1:4">
      <c r="A51" s="145" t="s">
        <v>16</v>
      </c>
      <c r="B51" s="34" t="s">
        <v>42</v>
      </c>
      <c r="C51" s="35">
        <v>6.0000000000000001E-3</v>
      </c>
      <c r="D51" s="146">
        <f>(D34+D34)*C51</f>
        <v>23.568719999999999</v>
      </c>
    </row>
    <row r="52" spans="1:4">
      <c r="A52" s="145" t="s">
        <v>17</v>
      </c>
      <c r="B52" s="34" t="s">
        <v>43</v>
      </c>
      <c r="C52" s="35">
        <v>2E-3</v>
      </c>
      <c r="D52" s="146">
        <f>(D34+D42)*C52</f>
        <v>4.6919211111111112</v>
      </c>
    </row>
    <row r="53" spans="1:4">
      <c r="A53" s="297" t="s">
        <v>96</v>
      </c>
      <c r="B53" s="298"/>
      <c r="C53" s="37">
        <f>SUM(C46:C52)</f>
        <v>0.28800000000000003</v>
      </c>
      <c r="D53" s="149">
        <f>(D34+D42)*C53</f>
        <v>675.63664000000006</v>
      </c>
    </row>
    <row r="54" spans="1:4">
      <c r="A54" s="145" t="s">
        <v>18</v>
      </c>
      <c r="B54" s="34" t="s">
        <v>44</v>
      </c>
      <c r="C54" s="35">
        <v>0.08</v>
      </c>
      <c r="D54" s="146">
        <f>(D34+D42)*C54</f>
        <v>187.67684444444444</v>
      </c>
    </row>
    <row r="55" spans="1:4">
      <c r="A55" s="267" t="s">
        <v>97</v>
      </c>
      <c r="B55" s="264"/>
      <c r="C55" s="35">
        <f>SUM(C53:C54)</f>
        <v>0.36800000000000005</v>
      </c>
      <c r="D55" s="148">
        <f>SUM(D53:D54)</f>
        <v>863.3134844444445</v>
      </c>
    </row>
    <row r="56" spans="1:4">
      <c r="A56" s="141"/>
      <c r="B56" s="142"/>
      <c r="C56" s="142"/>
      <c r="D56" s="129"/>
    </row>
    <row r="57" spans="1:4">
      <c r="A57" s="277" t="s">
        <v>45</v>
      </c>
      <c r="B57" s="278"/>
      <c r="C57" s="278"/>
      <c r="D57" s="279"/>
    </row>
    <row r="58" spans="1:4">
      <c r="A58" s="170" t="s">
        <v>46</v>
      </c>
      <c r="B58" s="264" t="s">
        <v>19</v>
      </c>
      <c r="C58" s="264"/>
      <c r="D58" s="144" t="s">
        <v>14</v>
      </c>
    </row>
    <row r="59" spans="1:4">
      <c r="A59" s="145" t="s">
        <v>1</v>
      </c>
      <c r="B59" s="263" t="s">
        <v>1246</v>
      </c>
      <c r="C59" s="263"/>
      <c r="D59" s="146">
        <f>(4.1*2*22)-(D21*6%)</f>
        <v>62.556399999999982</v>
      </c>
    </row>
    <row r="60" spans="1:4">
      <c r="A60" s="145" t="s">
        <v>3</v>
      </c>
      <c r="B60" s="263" t="s">
        <v>1241</v>
      </c>
      <c r="C60" s="263"/>
      <c r="D60" s="146">
        <f>(15*22)-(15*22*5%)</f>
        <v>313.5</v>
      </c>
    </row>
    <row r="61" spans="1:4">
      <c r="A61" s="145" t="s">
        <v>5</v>
      </c>
      <c r="B61" s="263" t="s">
        <v>1240</v>
      </c>
      <c r="C61" s="263"/>
      <c r="D61" s="146">
        <v>110</v>
      </c>
    </row>
    <row r="62" spans="1:4">
      <c r="A62" s="145" t="s">
        <v>7</v>
      </c>
      <c r="B62" s="263" t="s">
        <v>75</v>
      </c>
      <c r="C62" s="263"/>
      <c r="D62" s="146"/>
    </row>
    <row r="63" spans="1:4">
      <c r="A63" s="267" t="s">
        <v>93</v>
      </c>
      <c r="B63" s="264"/>
      <c r="C63" s="264"/>
      <c r="D63" s="148">
        <f>SUM(D59:D62)</f>
        <v>486.0564</v>
      </c>
    </row>
    <row r="64" spans="1:4">
      <c r="A64" s="141"/>
      <c r="B64" s="142"/>
      <c r="C64" s="142"/>
      <c r="D64" s="129"/>
    </row>
    <row r="65" spans="1:4">
      <c r="A65" s="277" t="s">
        <v>47</v>
      </c>
      <c r="B65" s="278"/>
      <c r="C65" s="278"/>
      <c r="D65" s="279"/>
    </row>
    <row r="66" spans="1:4">
      <c r="A66" s="170">
        <v>2</v>
      </c>
      <c r="B66" s="320" t="s">
        <v>48</v>
      </c>
      <c r="C66" s="321"/>
      <c r="D66" s="144" t="s">
        <v>14</v>
      </c>
    </row>
    <row r="67" spans="1:4">
      <c r="A67" s="145" t="s">
        <v>32</v>
      </c>
      <c r="B67" s="263" t="s">
        <v>33</v>
      </c>
      <c r="C67" s="263"/>
      <c r="D67" s="150">
        <f>D42</f>
        <v>381.90055555555551</v>
      </c>
    </row>
    <row r="68" spans="1:4">
      <c r="A68" s="145" t="s">
        <v>35</v>
      </c>
      <c r="B68" s="263" t="s">
        <v>36</v>
      </c>
      <c r="C68" s="263"/>
      <c r="D68" s="150">
        <f>D55</f>
        <v>863.3134844444445</v>
      </c>
    </row>
    <row r="69" spans="1:4">
      <c r="A69" s="147" t="s">
        <v>46</v>
      </c>
      <c r="B69" s="263" t="s">
        <v>19</v>
      </c>
      <c r="C69" s="263"/>
      <c r="D69" s="150">
        <f>D63</f>
        <v>486.0564</v>
      </c>
    </row>
    <row r="70" spans="1:4" ht="15.75" customHeight="1">
      <c r="A70" s="267" t="s">
        <v>93</v>
      </c>
      <c r="B70" s="264"/>
      <c r="C70" s="264"/>
      <c r="D70" s="151">
        <f>SUM(D67:D69)</f>
        <v>1731.27044</v>
      </c>
    </row>
    <row r="71" spans="1:4">
      <c r="A71" s="152"/>
      <c r="B71" s="142"/>
      <c r="C71" s="142"/>
      <c r="D71" s="129"/>
    </row>
    <row r="72" spans="1:4">
      <c r="A72" s="283" t="s">
        <v>49</v>
      </c>
      <c r="B72" s="284"/>
      <c r="C72" s="284"/>
      <c r="D72" s="285"/>
    </row>
    <row r="73" spans="1:4">
      <c r="A73" s="170">
        <v>3</v>
      </c>
      <c r="B73" s="264" t="s">
        <v>23</v>
      </c>
      <c r="C73" s="264"/>
      <c r="D73" s="144" t="s">
        <v>14</v>
      </c>
    </row>
    <row r="74" spans="1:4">
      <c r="A74" s="145" t="s">
        <v>1</v>
      </c>
      <c r="B74" s="275" t="s">
        <v>50</v>
      </c>
      <c r="C74" s="275"/>
      <c r="D74" s="146">
        <f>(D34+D70-D53)/12</f>
        <v>251.64114999999995</v>
      </c>
    </row>
    <row r="75" spans="1:4">
      <c r="A75" s="145" t="s">
        <v>3</v>
      </c>
      <c r="B75" s="263" t="s">
        <v>51</v>
      </c>
      <c r="C75" s="263"/>
      <c r="D75" s="153">
        <f>D74*8%</f>
        <v>20.131291999999998</v>
      </c>
    </row>
    <row r="76" spans="1:4">
      <c r="A76" s="145" t="s">
        <v>5</v>
      </c>
      <c r="B76" s="263" t="s">
        <v>52</v>
      </c>
      <c r="C76" s="263"/>
      <c r="D76" s="153">
        <f>(D54*50%)</f>
        <v>93.838422222222221</v>
      </c>
    </row>
    <row r="77" spans="1:4" ht="15.75" customHeight="1">
      <c r="A77" s="286" t="s">
        <v>99</v>
      </c>
      <c r="B77" s="276"/>
      <c r="C77" s="276"/>
      <c r="D77" s="148">
        <f>(D74+D76)*37.71%</f>
        <v>130.28034668499996</v>
      </c>
    </row>
    <row r="78" spans="1:4">
      <c r="A78" s="145" t="s">
        <v>7</v>
      </c>
      <c r="B78" s="275" t="s">
        <v>100</v>
      </c>
      <c r="C78" s="275"/>
      <c r="D78" s="153">
        <f>(D34+D70)/12</f>
        <v>307.94420333333329</v>
      </c>
    </row>
    <row r="79" spans="1:4" ht="31.5" customHeight="1">
      <c r="A79" s="145" t="s">
        <v>15</v>
      </c>
      <c r="B79" s="263" t="s">
        <v>53</v>
      </c>
      <c r="C79" s="263"/>
      <c r="D79" s="146">
        <f>(D78*C55)</f>
        <v>113.32346682666666</v>
      </c>
    </row>
    <row r="80" spans="1:4">
      <c r="A80" s="145" t="s">
        <v>16</v>
      </c>
      <c r="B80" s="263" t="s">
        <v>54</v>
      </c>
      <c r="C80" s="263"/>
      <c r="D80" s="146">
        <f>D76</f>
        <v>93.838422222222221</v>
      </c>
    </row>
    <row r="81" spans="1:6" ht="15.75" customHeight="1">
      <c r="A81" s="286" t="s">
        <v>101</v>
      </c>
      <c r="B81" s="276"/>
      <c r="C81" s="276"/>
      <c r="D81" s="148">
        <f>(D78+D80)*37.71%</f>
        <v>151.51222809699999</v>
      </c>
    </row>
    <row r="82" spans="1:6" ht="15.75" customHeight="1">
      <c r="A82" s="267" t="s">
        <v>93</v>
      </c>
      <c r="B82" s="264"/>
      <c r="C82" s="264"/>
      <c r="D82" s="154">
        <f>(D77+D81)-5.76</f>
        <v>276.03257478199998</v>
      </c>
    </row>
    <row r="83" spans="1:6">
      <c r="A83" s="141"/>
      <c r="B83" s="142"/>
      <c r="C83" s="142"/>
      <c r="D83" s="129"/>
    </row>
    <row r="84" spans="1:6">
      <c r="A84" s="283" t="s">
        <v>55</v>
      </c>
      <c r="B84" s="284"/>
      <c r="C84" s="284"/>
      <c r="D84" s="285"/>
    </row>
    <row r="85" spans="1:6">
      <c r="A85" s="277" t="s">
        <v>56</v>
      </c>
      <c r="B85" s="278"/>
      <c r="C85" s="278"/>
      <c r="D85" s="279"/>
    </row>
    <row r="86" spans="1:6">
      <c r="A86" s="170" t="s">
        <v>20</v>
      </c>
      <c r="B86" s="264" t="s">
        <v>57</v>
      </c>
      <c r="C86" s="264"/>
      <c r="D86" s="144" t="s">
        <v>14</v>
      </c>
      <c r="F86" s="33"/>
    </row>
    <row r="87" spans="1:6">
      <c r="A87" s="145" t="s">
        <v>1</v>
      </c>
      <c r="B87" s="263" t="s">
        <v>58</v>
      </c>
      <c r="C87" s="263"/>
      <c r="D87" s="155"/>
    </row>
    <row r="88" spans="1:6">
      <c r="A88" s="145" t="s">
        <v>3</v>
      </c>
      <c r="B88" s="263" t="s">
        <v>146</v>
      </c>
      <c r="C88" s="263"/>
      <c r="D88" s="156">
        <f>(D34+D70+D82)/30*29.1991/12</f>
        <v>322.11173834700304</v>
      </c>
    </row>
    <row r="89" spans="1:6">
      <c r="A89" s="145" t="s">
        <v>5</v>
      </c>
      <c r="B89" s="263" t="s">
        <v>59</v>
      </c>
      <c r="C89" s="263"/>
      <c r="D89" s="150"/>
    </row>
    <row r="90" spans="1:6">
      <c r="A90" s="145" t="s">
        <v>7</v>
      </c>
      <c r="B90" s="263" t="s">
        <v>27</v>
      </c>
      <c r="C90" s="263"/>
      <c r="D90" s="150"/>
    </row>
    <row r="91" spans="1:6">
      <c r="A91" s="145" t="s">
        <v>15</v>
      </c>
      <c r="B91" s="263" t="s">
        <v>102</v>
      </c>
      <c r="C91" s="263"/>
      <c r="D91" s="150"/>
    </row>
    <row r="92" spans="1:6">
      <c r="A92" s="147" t="s">
        <v>16</v>
      </c>
      <c r="B92" s="263" t="s">
        <v>24</v>
      </c>
      <c r="C92" s="263"/>
      <c r="D92" s="157"/>
    </row>
    <row r="93" spans="1:6" ht="15.75" customHeight="1">
      <c r="A93" s="267" t="s">
        <v>97</v>
      </c>
      <c r="B93" s="264"/>
      <c r="C93" s="264"/>
      <c r="D93" s="151">
        <f>SUM(D87:D92)</f>
        <v>322.11173834700304</v>
      </c>
    </row>
    <row r="94" spans="1:6">
      <c r="A94" s="141"/>
      <c r="B94" s="142"/>
      <c r="C94" s="142"/>
      <c r="D94" s="129"/>
    </row>
    <row r="95" spans="1:6">
      <c r="A95" s="277" t="s">
        <v>60</v>
      </c>
      <c r="B95" s="278"/>
      <c r="C95" s="278"/>
      <c r="D95" s="279"/>
    </row>
    <row r="96" spans="1:6">
      <c r="A96" s="172" t="s">
        <v>21</v>
      </c>
      <c r="B96" s="264" t="s">
        <v>61</v>
      </c>
      <c r="C96" s="264"/>
      <c r="D96" s="159" t="s">
        <v>14</v>
      </c>
    </row>
    <row r="97" spans="1:4">
      <c r="A97" s="160" t="s">
        <v>1</v>
      </c>
      <c r="B97" s="263" t="s">
        <v>103</v>
      </c>
      <c r="C97" s="263"/>
      <c r="D97" s="161"/>
    </row>
    <row r="98" spans="1:4" ht="15.75" customHeight="1">
      <c r="A98" s="267" t="s">
        <v>93</v>
      </c>
      <c r="B98" s="264"/>
      <c r="C98" s="264"/>
      <c r="D98" s="162">
        <v>0</v>
      </c>
    </row>
    <row r="99" spans="1:4">
      <c r="A99" s="141"/>
      <c r="B99" s="142"/>
      <c r="C99" s="142"/>
      <c r="D99" s="129"/>
    </row>
    <row r="100" spans="1:4">
      <c r="A100" s="280" t="s">
        <v>62</v>
      </c>
      <c r="B100" s="281"/>
      <c r="C100" s="281"/>
      <c r="D100" s="282"/>
    </row>
    <row r="101" spans="1:4">
      <c r="A101" s="170">
        <v>4</v>
      </c>
      <c r="B101" s="276" t="s">
        <v>63</v>
      </c>
      <c r="C101" s="276"/>
      <c r="D101" s="144" t="s">
        <v>14</v>
      </c>
    </row>
    <row r="102" spans="1:4">
      <c r="A102" s="145" t="s">
        <v>20</v>
      </c>
      <c r="B102" s="263" t="s">
        <v>57</v>
      </c>
      <c r="C102" s="263"/>
      <c r="D102" s="150">
        <f>D93</f>
        <v>322.11173834700304</v>
      </c>
    </row>
    <row r="103" spans="1:4">
      <c r="A103" s="147" t="s">
        <v>21</v>
      </c>
      <c r="B103" s="263" t="s">
        <v>61</v>
      </c>
      <c r="C103" s="263"/>
      <c r="D103" s="150"/>
    </row>
    <row r="104" spans="1:4" ht="15.75" customHeight="1">
      <c r="A104" s="267" t="s">
        <v>93</v>
      </c>
      <c r="B104" s="264"/>
      <c r="C104" s="264"/>
      <c r="D104" s="151">
        <f>SUM(D102:D103)</f>
        <v>322.11173834700304</v>
      </c>
    </row>
    <row r="105" spans="1:4">
      <c r="A105" s="141"/>
      <c r="B105" s="142"/>
      <c r="C105" s="142"/>
      <c r="D105" s="129"/>
    </row>
    <row r="106" spans="1:4" ht="16" thickBot="1">
      <c r="A106" s="272" t="s">
        <v>66</v>
      </c>
      <c r="B106" s="273"/>
      <c r="C106" s="273"/>
      <c r="D106" s="274"/>
    </row>
    <row r="107" spans="1:4" ht="16" thickBot="1">
      <c r="A107" s="173">
        <v>5</v>
      </c>
      <c r="B107" s="264" t="s">
        <v>104</v>
      </c>
      <c r="C107" s="264"/>
      <c r="D107" s="144" t="s">
        <v>14</v>
      </c>
    </row>
    <row r="108" spans="1:4" ht="16" thickBot="1">
      <c r="A108" s="120" t="s">
        <v>1</v>
      </c>
      <c r="B108" s="263" t="s">
        <v>105</v>
      </c>
      <c r="C108" s="263"/>
      <c r="D108" s="146">
        <f>UNIFORMES!E46</f>
        <v>69.279166666666654</v>
      </c>
    </row>
    <row r="109" spans="1:4" ht="16" thickBot="1">
      <c r="A109" s="120" t="s">
        <v>3</v>
      </c>
      <c r="B109" s="263" t="s">
        <v>147</v>
      </c>
      <c r="C109" s="263"/>
      <c r="D109" s="146">
        <f>(0.47*220)</f>
        <v>103.39999999999999</v>
      </c>
    </row>
    <row r="110" spans="1:4" ht="16" thickBot="1">
      <c r="A110" s="120" t="s">
        <v>5</v>
      </c>
      <c r="B110" s="263" t="s">
        <v>148</v>
      </c>
      <c r="C110" s="263"/>
      <c r="D110" s="146">
        <f>(0.91*220)</f>
        <v>200.20000000000002</v>
      </c>
    </row>
    <row r="111" spans="1:4">
      <c r="A111" s="121" t="s">
        <v>7</v>
      </c>
      <c r="B111" s="263" t="s">
        <v>106</v>
      </c>
      <c r="C111" s="263"/>
      <c r="D111" s="146"/>
    </row>
    <row r="112" spans="1:4" ht="16.5" customHeight="1">
      <c r="A112" s="267" t="s">
        <v>97</v>
      </c>
      <c r="B112" s="264"/>
      <c r="C112" s="264"/>
      <c r="D112" s="148">
        <f>SUM(D108:D111)</f>
        <v>372.87916666666666</v>
      </c>
    </row>
    <row r="113" spans="1:4">
      <c r="A113" s="141"/>
      <c r="B113" s="142"/>
      <c r="C113" s="142"/>
      <c r="D113" s="129"/>
    </row>
    <row r="114" spans="1:4">
      <c r="A114" s="269" t="s">
        <v>213</v>
      </c>
      <c r="B114" s="270"/>
      <c r="C114" s="270"/>
      <c r="D114" s="271"/>
    </row>
    <row r="115" spans="1:4">
      <c r="A115" s="170">
        <v>6</v>
      </c>
      <c r="B115" s="171" t="s">
        <v>167</v>
      </c>
      <c r="C115" s="169" t="s">
        <v>37</v>
      </c>
      <c r="D115" s="144" t="s">
        <v>14</v>
      </c>
    </row>
    <row r="116" spans="1:4">
      <c r="A116" s="267" t="s">
        <v>97</v>
      </c>
      <c r="B116" s="264"/>
      <c r="C116" s="38">
        <v>0.23449999999999999</v>
      </c>
      <c r="D116" s="151">
        <f>C116*D125</f>
        <v>1094.2599941920844</v>
      </c>
    </row>
    <row r="117" spans="1:4">
      <c r="A117" s="141"/>
      <c r="B117" s="142"/>
      <c r="C117" s="142"/>
      <c r="D117" s="129"/>
    </row>
    <row r="118" spans="1:4">
      <c r="A118" s="272" t="s">
        <v>107</v>
      </c>
      <c r="B118" s="273"/>
      <c r="C118" s="273"/>
      <c r="D118" s="274"/>
    </row>
    <row r="119" spans="1:4">
      <c r="A119" s="170"/>
      <c r="B119" s="264" t="s">
        <v>64</v>
      </c>
      <c r="C119" s="264"/>
      <c r="D119" s="144" t="s">
        <v>14</v>
      </c>
    </row>
    <row r="120" spans="1:4">
      <c r="A120" s="170" t="s">
        <v>1</v>
      </c>
      <c r="B120" s="263" t="s">
        <v>25</v>
      </c>
      <c r="C120" s="263"/>
      <c r="D120" s="163">
        <f>D34</f>
        <v>1964.06</v>
      </c>
    </row>
    <row r="121" spans="1:4">
      <c r="A121" s="170" t="s">
        <v>3</v>
      </c>
      <c r="B121" s="263" t="s">
        <v>65</v>
      </c>
      <c r="C121" s="263"/>
      <c r="D121" s="163">
        <f>D70</f>
        <v>1731.27044</v>
      </c>
    </row>
    <row r="122" spans="1:4">
      <c r="A122" s="170" t="s">
        <v>5</v>
      </c>
      <c r="B122" s="263" t="s">
        <v>49</v>
      </c>
      <c r="C122" s="263"/>
      <c r="D122" s="163">
        <f>D82</f>
        <v>276.03257478199998</v>
      </c>
    </row>
    <row r="123" spans="1:4">
      <c r="A123" s="170" t="s">
        <v>7</v>
      </c>
      <c r="B123" s="275" t="s">
        <v>55</v>
      </c>
      <c r="C123" s="275"/>
      <c r="D123" s="163">
        <f>D104</f>
        <v>322.11173834700304</v>
      </c>
    </row>
    <row r="124" spans="1:4">
      <c r="A124" s="164" t="s">
        <v>15</v>
      </c>
      <c r="B124" s="263" t="s">
        <v>66</v>
      </c>
      <c r="C124" s="263"/>
      <c r="D124" s="163">
        <f>D112</f>
        <v>372.87916666666666</v>
      </c>
    </row>
    <row r="125" spans="1:4" ht="15.75" customHeight="1">
      <c r="A125" s="267" t="s">
        <v>67</v>
      </c>
      <c r="B125" s="264"/>
      <c r="C125" s="264"/>
      <c r="D125" s="165">
        <f>SUM(D120:D124)</f>
        <v>4666.3539197956688</v>
      </c>
    </row>
    <row r="126" spans="1:4">
      <c r="A126" s="166" t="s">
        <v>16</v>
      </c>
      <c r="B126" s="268" t="s">
        <v>214</v>
      </c>
      <c r="C126" s="268"/>
      <c r="D126" s="165">
        <f>D116</f>
        <v>1094.2599941920844</v>
      </c>
    </row>
    <row r="127" spans="1:4" ht="16.5" customHeight="1" thickBot="1">
      <c r="A127" s="267" t="s">
        <v>108</v>
      </c>
      <c r="B127" s="264"/>
      <c r="C127" s="264"/>
      <c r="D127" s="167">
        <f>D125+D126</f>
        <v>5760.6139139877532</v>
      </c>
    </row>
    <row r="128" spans="1:4" ht="16" thickBot="1">
      <c r="A128" s="265" t="s">
        <v>1181</v>
      </c>
      <c r="B128" s="266"/>
      <c r="C128" s="266"/>
      <c r="D128" s="123">
        <f>(D34+D70+D82)/220</f>
        <v>18.051650067190906</v>
      </c>
    </row>
    <row r="129" spans="3:3">
      <c r="C129" s="17"/>
    </row>
  </sheetData>
  <mergeCells count="103">
    <mergeCell ref="A1:D1"/>
    <mergeCell ref="A2:D2"/>
    <mergeCell ref="A4:D4"/>
    <mergeCell ref="A5:D5"/>
    <mergeCell ref="A6:D6"/>
    <mergeCell ref="A8:D8"/>
    <mergeCell ref="A16:B16"/>
    <mergeCell ref="A17:C17"/>
    <mergeCell ref="A18:D18"/>
    <mergeCell ref="B19:C19"/>
    <mergeCell ref="B20:C20"/>
    <mergeCell ref="B21:C21"/>
    <mergeCell ref="C9:D9"/>
    <mergeCell ref="C10:D10"/>
    <mergeCell ref="C11:D11"/>
    <mergeCell ref="C12:D12"/>
    <mergeCell ref="A14:D14"/>
    <mergeCell ref="A15:B15"/>
    <mergeCell ref="B29:C29"/>
    <mergeCell ref="B30:C30"/>
    <mergeCell ref="B31:C31"/>
    <mergeCell ref="B32:C32"/>
    <mergeCell ref="B33:C33"/>
    <mergeCell ref="A34:C34"/>
    <mergeCell ref="B22:C22"/>
    <mergeCell ref="B23:C23"/>
    <mergeCell ref="A25:D25"/>
    <mergeCell ref="B26:C26"/>
    <mergeCell ref="B27:C27"/>
    <mergeCell ref="B28:C28"/>
    <mergeCell ref="A42:C42"/>
    <mergeCell ref="A44:D44"/>
    <mergeCell ref="A53:B53"/>
    <mergeCell ref="A55:B55"/>
    <mergeCell ref="A57:D57"/>
    <mergeCell ref="B58:C58"/>
    <mergeCell ref="A36:D36"/>
    <mergeCell ref="A37:D37"/>
    <mergeCell ref="B38:C38"/>
    <mergeCell ref="B39:C39"/>
    <mergeCell ref="B40:C40"/>
    <mergeCell ref="B41:C41"/>
    <mergeCell ref="A65:D65"/>
    <mergeCell ref="B66:C66"/>
    <mergeCell ref="B67:C67"/>
    <mergeCell ref="B68:C68"/>
    <mergeCell ref="B69:C69"/>
    <mergeCell ref="A70:C70"/>
    <mergeCell ref="B59:C59"/>
    <mergeCell ref="B60:C60"/>
    <mergeCell ref="B61:C61"/>
    <mergeCell ref="B62:C62"/>
    <mergeCell ref="A63:C63"/>
    <mergeCell ref="B78:C78"/>
    <mergeCell ref="B79:C79"/>
    <mergeCell ref="B80:C80"/>
    <mergeCell ref="A81:C81"/>
    <mergeCell ref="A82:C82"/>
    <mergeCell ref="A84:D84"/>
    <mergeCell ref="A72:D72"/>
    <mergeCell ref="B73:C73"/>
    <mergeCell ref="B74:C74"/>
    <mergeCell ref="B75:C75"/>
    <mergeCell ref="B76:C76"/>
    <mergeCell ref="A77:C77"/>
    <mergeCell ref="B91:C91"/>
    <mergeCell ref="B92:C92"/>
    <mergeCell ref="A93:C93"/>
    <mergeCell ref="A95:D95"/>
    <mergeCell ref="B96:C96"/>
    <mergeCell ref="B97:C97"/>
    <mergeCell ref="A85:D85"/>
    <mergeCell ref="B86:C86"/>
    <mergeCell ref="B87:C87"/>
    <mergeCell ref="B88:C88"/>
    <mergeCell ref="B89:C89"/>
    <mergeCell ref="B90:C90"/>
    <mergeCell ref="A106:D106"/>
    <mergeCell ref="B107:C107"/>
    <mergeCell ref="B108:C108"/>
    <mergeCell ref="B109:C109"/>
    <mergeCell ref="B110:C110"/>
    <mergeCell ref="B111:C111"/>
    <mergeCell ref="A98:C98"/>
    <mergeCell ref="A100:D100"/>
    <mergeCell ref="B101:C101"/>
    <mergeCell ref="B102:C102"/>
    <mergeCell ref="B103:C103"/>
    <mergeCell ref="A104:C104"/>
    <mergeCell ref="A127:C127"/>
    <mergeCell ref="A128:C128"/>
    <mergeCell ref="B121:C121"/>
    <mergeCell ref="B122:C122"/>
    <mergeCell ref="B123:C123"/>
    <mergeCell ref="B124:C124"/>
    <mergeCell ref="A125:C125"/>
    <mergeCell ref="B126:C126"/>
    <mergeCell ref="A112:C112"/>
    <mergeCell ref="A114:D114"/>
    <mergeCell ref="A116:B116"/>
    <mergeCell ref="A118:D118"/>
    <mergeCell ref="B119:C119"/>
    <mergeCell ref="B120:C120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18</vt:i4>
      </vt:variant>
      <vt:variant>
        <vt:lpstr>Intervalos Nomeados</vt:lpstr>
      </vt:variant>
      <vt:variant>
        <vt:i4>2</vt:i4>
      </vt:variant>
    </vt:vector>
  </HeadingPairs>
  <TitlesOfParts>
    <vt:vector size="20" baseType="lpstr">
      <vt:lpstr>Proposta RESUMO</vt:lpstr>
      <vt:lpstr>ENGENHEIROS</vt:lpstr>
      <vt:lpstr>TÉCNICO EM ELETROTÉCNICA </vt:lpstr>
      <vt:lpstr>OFICIAL CBA</vt:lpstr>
      <vt:lpstr>OFICIAL SIC</vt:lpstr>
      <vt:lpstr>OFICIAL BRG</vt:lpstr>
      <vt:lpstr>OFICIAL ROO</vt:lpstr>
      <vt:lpstr>OFICIAL CAE</vt:lpstr>
      <vt:lpstr>AUX MANUTENÇÃO PREDIAL</vt:lpstr>
      <vt:lpstr>ELETRICISTA</vt:lpstr>
      <vt:lpstr>MECÂNICO DE REFRIGERAÇÃO</vt:lpstr>
      <vt:lpstr>SERVIÇOS ESPECIALIZADOS</vt:lpstr>
      <vt:lpstr>SERVIÇOS EVENTUAIS</vt:lpstr>
      <vt:lpstr>MATERIAIS</vt:lpstr>
      <vt:lpstr>UNIFORMES</vt:lpstr>
      <vt:lpstr>HORA-EXTRA</vt:lpstr>
      <vt:lpstr>BDI</vt:lpstr>
      <vt:lpstr>BDI DIFERENCIADO</vt:lpstr>
      <vt:lpstr>ENGENHEIROS!Area_de_impressao</vt:lpstr>
      <vt:lpstr>'SERVIÇOS EVENTUAIS'!Area_de_impressao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Eliezer Gentil de Souza</dc:creator>
  <cp:lastModifiedBy>PF</cp:lastModifiedBy>
  <cp:lastPrinted>2020-02-06T14:13:48Z</cp:lastPrinted>
  <dcterms:created xsi:type="dcterms:W3CDTF">2015-02-20T16:21:26Z</dcterms:created>
  <dcterms:modified xsi:type="dcterms:W3CDTF">2020-03-31T19:48:36Z</dcterms:modified>
</cp:coreProperties>
</file>